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9210" activeTab="3"/>
  </bookViews>
  <sheets>
    <sheet name="CIS " sheetId="1" r:id="rId1"/>
    <sheet name="CBS" sheetId="2" r:id="rId2"/>
    <sheet name="CSOE" sheetId="3" r:id="rId3"/>
    <sheet name="CCF"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Bal">#REF!</definedName>
    <definedName name="BALANCE_SHEET">#REF!</definedName>
    <definedName name="DirShare">'[5]PA'!#REF!</definedName>
    <definedName name="IZ8">'[4]PA'!#REF!</definedName>
    <definedName name="lZ18">'[2]PA'!#REF!</definedName>
    <definedName name="M1">'[7]PA'!#REF!</definedName>
    <definedName name="MAD">'[6]PA'!#REF!</definedName>
    <definedName name="NEW">'[4]PA'!#REF!</definedName>
    <definedName name="_xlnm.Print_Area" localSheetId="1">'CBS'!$A$1:$F$61</definedName>
    <definedName name="_xlnm.Print_Area" localSheetId="3">'CCF'!$A$1:$G$47</definedName>
    <definedName name="_xlnm.Print_Area" localSheetId="0">'CIS '!$A$1:$K$55</definedName>
    <definedName name="_xlnm.Print_Area" localSheetId="2">'CSOE'!$A$1:$M$44</definedName>
    <definedName name="XX">'[5]PA'!#REF!</definedName>
    <definedName name="XXXX">'[6]PA'!#REF!</definedName>
    <definedName name="Z_5F369B80_AC13_11D8_92FE_00055D2D6AD4_.wvu.PrintArea" localSheetId="3" hidden="1">'CCF'!$A$1:$G$45</definedName>
    <definedName name="Z_5F369B80_AC13_11D8_92FE_00055D2D6AD4_.wvu.PrintArea" localSheetId="0" hidden="1">'CIS '!$A$1:$K$55</definedName>
    <definedName name="Z_5F369B80_AC13_11D8_92FE_00055D2D6AD4_.wvu.PrintArea" localSheetId="2" hidden="1">'CSOE'!$A$1:$J$45</definedName>
    <definedName name="zZ17">'[2]PA'!#REF!</definedName>
  </definedNames>
  <calcPr fullCalcOnLoad="1" iterate="1" iterateCount="100" iterateDelta="0.001"/>
</workbook>
</file>

<file path=xl/sharedStrings.xml><?xml version="1.0" encoding="utf-8"?>
<sst xmlns="http://schemas.openxmlformats.org/spreadsheetml/2006/main" count="220" uniqueCount="113">
  <si>
    <t>(Company No : 789373-V)</t>
  </si>
  <si>
    <t>VASTALUX ENERGY BERHAD</t>
  </si>
  <si>
    <t>(Incorporated in Malaysia)</t>
  </si>
  <si>
    <t>INTERIM FINANCIAL REPORT AS AT 30 JUNE 2008</t>
  </si>
  <si>
    <t xml:space="preserve">The figures have not been audited. </t>
  </si>
  <si>
    <t>CONDENSED CONSOLIDATED INCOME STATEMENTS</t>
  </si>
  <si>
    <t>FOR THE QUARTER ENDED 30 JUNE 2008</t>
  </si>
  <si>
    <t xml:space="preserve">Current year </t>
  </si>
  <si>
    <t>Comparative year</t>
  </si>
  <si>
    <t xml:space="preserve">Quarter </t>
  </si>
  <si>
    <t>Quarter</t>
  </si>
  <si>
    <t>Current</t>
  </si>
  <si>
    <t>Ended</t>
  </si>
  <si>
    <t>Year To Date</t>
  </si>
  <si>
    <t>30.06.2008</t>
  </si>
  <si>
    <t>30.06.2007</t>
  </si>
  <si>
    <t>RM</t>
  </si>
  <si>
    <t>Revenue</t>
  </si>
  <si>
    <t>N/A</t>
  </si>
  <si>
    <t>Cost of sales</t>
  </si>
  <si>
    <t>Gross profit</t>
  </si>
  <si>
    <t>Other operating income</t>
  </si>
  <si>
    <t>Operating expenses</t>
  </si>
  <si>
    <t>Profit before taxation</t>
  </si>
  <si>
    <t>Taxation</t>
  </si>
  <si>
    <t>Minority interest</t>
  </si>
  <si>
    <t>Profit for the period</t>
  </si>
  <si>
    <t>Attributable to:</t>
  </si>
  <si>
    <t>Equity holders of the parent</t>
  </si>
  <si>
    <t>Earning per share :</t>
  </si>
  <si>
    <t xml:space="preserve">- </t>
  </si>
  <si>
    <t>Basic (sen)</t>
  </si>
  <si>
    <t>Diluted (sen)</t>
  </si>
  <si>
    <t>CONDENSED CONSOLIDATED BALANCE SHEETS</t>
  </si>
  <si>
    <t>AS AT 30 JUNE 2008</t>
  </si>
  <si>
    <t>31.12.2007</t>
  </si>
  <si>
    <t>ASSETS</t>
  </si>
  <si>
    <t>Non-current assets</t>
  </si>
  <si>
    <t>Property, plant and equipment</t>
  </si>
  <si>
    <t>Prepaid land lease</t>
  </si>
  <si>
    <t>Goodwill on consolidation</t>
  </si>
  <si>
    <t>Deferred expenditure</t>
  </si>
  <si>
    <t>Current assets</t>
  </si>
  <si>
    <t>Amount due from customers</t>
  </si>
  <si>
    <t>Trade receivables</t>
  </si>
  <si>
    <t>Other receivables, deposits and prepayments</t>
  </si>
  <si>
    <t>Tax recoverable</t>
  </si>
  <si>
    <t>Deposits with licensed banks</t>
  </si>
  <si>
    <t>Cash and bank balances</t>
  </si>
  <si>
    <t>TOTAL ASSETS</t>
  </si>
  <si>
    <t>EQUITY AND LIABILITIES</t>
  </si>
  <si>
    <t>Share capital</t>
  </si>
  <si>
    <t>Reserves</t>
  </si>
  <si>
    <t>Shareholders' equity</t>
  </si>
  <si>
    <t>Total equity</t>
  </si>
  <si>
    <t>Non-current liabilities</t>
  </si>
  <si>
    <t>Long term borrowings</t>
  </si>
  <si>
    <t>Deferred tax liabilities</t>
  </si>
  <si>
    <t>Current liabilities</t>
  </si>
  <si>
    <t>Short term borrowings</t>
  </si>
  <si>
    <t>Trade payables</t>
  </si>
  <si>
    <t xml:space="preserve">Other payables and accruals </t>
  </si>
  <si>
    <t>Provision for taxation</t>
  </si>
  <si>
    <t>Total liabilities</t>
  </si>
  <si>
    <t>TOTAL EQUITY AND LIABILITIES</t>
  </si>
  <si>
    <t>Net assets per share attributable to ordinary 
  equity holders of the parent (RM)</t>
  </si>
  <si>
    <t>CONDENSED CONSOLIDATED STATEMENTS OF CHANGES IN EQUITY</t>
  </si>
  <si>
    <t xml:space="preserve">Foreign </t>
  </si>
  <si>
    <t>Exchange</t>
  </si>
  <si>
    <t xml:space="preserve">Share </t>
  </si>
  <si>
    <t xml:space="preserve">Merger </t>
  </si>
  <si>
    <t>Retained</t>
  </si>
  <si>
    <t xml:space="preserve">Translation </t>
  </si>
  <si>
    <t>Minority</t>
  </si>
  <si>
    <t xml:space="preserve">Total </t>
  </si>
  <si>
    <t>Capital</t>
  </si>
  <si>
    <t>Reserve</t>
  </si>
  <si>
    <t>Profits</t>
  </si>
  <si>
    <t>Interests</t>
  </si>
  <si>
    <t>Equity</t>
  </si>
  <si>
    <t>Balance at 1.1.2008</t>
  </si>
  <si>
    <t>from merger *</t>
  </si>
  <si>
    <t>Issued during the period</t>
  </si>
  <si>
    <t>Foreign currency translation</t>
  </si>
  <si>
    <t>Balance at 30.06.2008</t>
  </si>
  <si>
    <t xml:space="preserve">        acquisition  of  which was completed on 30 April 2008. The Group's consolidated  results  for  the  six-month ended</t>
  </si>
  <si>
    <t xml:space="preserve">        30 June 2008 comprise  the  results of  VEB and its subsidiaries  as if the merger had been effected throughout the </t>
  </si>
  <si>
    <t xml:space="preserve">        current and previous financial periods.</t>
  </si>
  <si>
    <r>
      <rPr>
        <b/>
        <sz val="11"/>
        <rFont val="Times New Roman"/>
        <family val="1"/>
      </rPr>
      <t xml:space="preserve">*    </t>
    </r>
    <r>
      <rPr>
        <sz val="11"/>
        <rFont val="Times New Roman"/>
        <family val="1"/>
      </rPr>
      <t xml:space="preserve">  The Group has adopted merger method of accounting in respect of acquisition of subsidiary under common control,</t>
    </r>
  </si>
  <si>
    <t>CONDENSED CONSOLIDATED CASH FLOW STATEMENTS</t>
  </si>
  <si>
    <t>Current Year</t>
  </si>
  <si>
    <t>Corresponding  Year</t>
  </si>
  <si>
    <t>To Date Ended</t>
  </si>
  <si>
    <t>Profit before tax</t>
  </si>
  <si>
    <t>Adjustments for non -cash flow :</t>
  </si>
  <si>
    <t>Depreciation</t>
  </si>
  <si>
    <t>Non-cash items</t>
  </si>
  <si>
    <t>Operating profit before working capital changes</t>
  </si>
  <si>
    <t>Changes in working capital</t>
  </si>
  <si>
    <t>Interest paid</t>
  </si>
  <si>
    <t>Tax paid</t>
  </si>
  <si>
    <t>Net cash flows from operating activities</t>
  </si>
  <si>
    <t>Investing activities</t>
  </si>
  <si>
    <t>Interest received</t>
  </si>
  <si>
    <t>Proceeds from rights issue</t>
  </si>
  <si>
    <t>Purchase of property, plant and equipment</t>
  </si>
  <si>
    <t>Financing activities</t>
  </si>
  <si>
    <t>Drawdown of borrowings</t>
  </si>
  <si>
    <t>Net change in cash and cash equivalents</t>
  </si>
  <si>
    <t>Effects of exchange rate</t>
  </si>
  <si>
    <t>Cash and cash equivalents at beginning of the period/</t>
  </si>
  <si>
    <t>year</t>
  </si>
  <si>
    <t>Cash and cash equivalents at end of the period/year</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</si>
</sst>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409]dddd\,\ mmmm\ dd\,\ yyyy"/>
    <numFmt numFmtId="181" formatCode="[$-409]d\-mmm\-yyyy;@"/>
    <numFmt numFmtId="182" formatCode="0.0"/>
    <numFmt numFmtId="183" formatCode="_(* #,##0.000_);_(* \(#,##0.000\);_(* &quot;-&quot;??_);_(@_)"/>
    <numFmt numFmtId="184" formatCode="_(* #,##0.0000_);_(* \(#,##0.0000\);_(* &quot;-&quot;??_);_(@_)"/>
    <numFmt numFmtId="185" formatCode="0_);\(0\)"/>
    <numFmt numFmtId="186" formatCode="&quot;Yes&quot;;&quot;Yes&quot;;&quot;No&quot;"/>
    <numFmt numFmtId="187" formatCode="&quot;True&quot;;&quot;True&quot;;&quot;False&quot;"/>
    <numFmt numFmtId="188" formatCode="&quot;On&quot;;&quot;On&quot;;&quot;Off&quot;"/>
    <numFmt numFmtId="189" formatCode="[$€-2]\ #,##0.00_);[Red]\([$€-2]\ #,##0.00\)"/>
    <numFmt numFmtId="190" formatCode="#,##0\ [$€-1];[Red]\-#,##0\ [$€-1]"/>
    <numFmt numFmtId="191" formatCode="d/m/yyyy"/>
    <numFmt numFmtId="192" formatCode="d\ mmmm\ yyyy"/>
    <numFmt numFmtId="193" formatCode="_(* #,##0.00000000_);_(* \(#,##0.00000000\);_(* &quot;-&quot;??_);_(@_)"/>
    <numFmt numFmtId="194" formatCode="_(* #,##0.0000000000_);_(* \(#,##0.0000000000\);_(* &quot;-&quot;??_);_(@_)"/>
    <numFmt numFmtId="195" formatCode="_(* #,##0.0000000000_);_(* \(#,##0.0000000000\);_(* &quot;-&quot;_);_(@_)"/>
    <numFmt numFmtId="196" formatCode="0.0%"/>
    <numFmt numFmtId="197" formatCode="_(* #,##0.00_);_(* \(#,##0.00\);_(* &quot;-&quot;_);_(@_)"/>
    <numFmt numFmtId="198" formatCode="[$-409]d\-mmm\-yy;@"/>
    <numFmt numFmtId="199" formatCode="0.00%\,\(0.00%\)"/>
    <numFmt numFmtId="200" formatCode="_-[$€]* #,##0.00_-;\-[$€]* #,##0.00_-;_-[$€]* &quot;-&quot;??_-;_-@_-"/>
    <numFmt numFmtId="201" formatCode="#,##0\ &quot;F&quot;;[Red]\-#,##0\ &quot;F&quot;"/>
    <numFmt numFmtId="202" formatCode="#,##0.00\ &quot;F&quot;;[Red]\-#,##0.00\ &quot;F&quot;"/>
    <numFmt numFmtId="203" formatCode="&quot;L.&quot;\ #,##0.00;[Red]\-&quot;L.&quot;\ #,##0.00"/>
    <numFmt numFmtId="204" formatCode="_(* #,##0.0_);_(* \(#,##0.0\);_(* &quot;-&quot;?_);_(@_)"/>
    <numFmt numFmtId="205" formatCode="[$-409]dddd\,\ dd\ mmmm\,\ yyyy"/>
    <numFmt numFmtId="206" formatCode="[$-409]h:mm:ss\ AM/PM"/>
    <numFmt numFmtId="207" formatCode="[$-F800]dddd\,\ mmmm\ dd\,\ yyyy"/>
    <numFmt numFmtId="208" formatCode="_(&quot;Rp&quot;* #,##0.00_);_(&quot;Rp&quot;* \(#,##0.00\);_(&quot;Rp&quot;* &quot;-&quot;??_);_(@_)"/>
    <numFmt numFmtId="209" formatCode="_(&quot;Rp&quot;* #,##0_);_(&quot;Rp&quot;* \(#,##0\);_(&quot;Rp&quot;* &quot;-&quot;_);_(@_)"/>
    <numFmt numFmtId="210" formatCode="[$-409]mmmm\-yy;@"/>
    <numFmt numFmtId="211" formatCode="0.000%"/>
    <numFmt numFmtId="212" formatCode="0.0000%"/>
    <numFmt numFmtId="213" formatCode="_(* #,##0.000_);_(* \(#,##0.000\);_(* &quot;-&quot;???_);_(@_)"/>
    <numFmt numFmtId="214" formatCode="_(* #,##0.0_);_(* \(#,##0.0\);_(* &quot;-&quot;_);_(@_)"/>
  </numFmts>
  <fonts count="42">
    <font>
      <sz val="10"/>
      <name val="Arial"/>
      <family val="0"/>
    </font>
    <font>
      <sz val="11"/>
      <color indexed="8"/>
      <name val="Calibri"/>
      <family val="2"/>
    </font>
    <font>
      <sz val="11"/>
      <color indexed="9"/>
      <name val="Calibri"/>
      <family val="2"/>
    </font>
    <font>
      <sz val="12"/>
      <name val="Helv"/>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0"/>
      <name val="MS Sans Serif"/>
      <family val="2"/>
    </font>
    <font>
      <sz val="11"/>
      <color indexed="60"/>
      <name val="Calibri"/>
      <family val="2"/>
    </font>
    <font>
      <sz val="12"/>
      <name val="宋体"/>
      <family val="0"/>
    </font>
    <font>
      <b/>
      <sz val="11"/>
      <color indexed="63"/>
      <name val="Calibri"/>
      <family val="2"/>
    </font>
    <font>
      <b/>
      <sz val="10"/>
      <name val="Arial"/>
      <family val="2"/>
    </font>
    <font>
      <sz val="10"/>
      <name val="Helv"/>
      <family val="2"/>
    </font>
    <font>
      <sz val="10"/>
      <color indexed="8"/>
      <name val="Arial"/>
      <family val="2"/>
    </font>
    <font>
      <b/>
      <sz val="18"/>
      <color indexed="56"/>
      <name val="Cambria"/>
      <family val="2"/>
    </font>
    <font>
      <b/>
      <sz val="11"/>
      <color indexed="8"/>
      <name val="Calibri"/>
      <family val="2"/>
    </font>
    <font>
      <sz val="8"/>
      <color indexed="10"/>
      <name val="Arial Narrow"/>
      <family val="2"/>
    </font>
    <font>
      <sz val="11"/>
      <color indexed="10"/>
      <name val="Calibri"/>
      <family val="2"/>
    </font>
    <font>
      <i/>
      <sz val="11"/>
      <name val="Times New Roman"/>
      <family val="1"/>
    </font>
    <font>
      <sz val="11"/>
      <name val="Times New Roman"/>
      <family val="1"/>
    </font>
    <font>
      <b/>
      <sz val="11"/>
      <name val="Times New Roman"/>
      <family val="1"/>
    </font>
    <font>
      <b/>
      <sz val="12"/>
      <name val="Times New Roman"/>
      <family val="1"/>
    </font>
    <font>
      <b/>
      <i/>
      <sz val="11"/>
      <name val="Times New Roman"/>
      <family val="1"/>
    </font>
    <font>
      <b/>
      <sz val="11"/>
      <color indexed="10"/>
      <name val="Times New Roman"/>
      <family val="1"/>
    </font>
    <font>
      <sz val="10"/>
      <name val="Times New Roman"/>
      <family val="1"/>
    </font>
    <font>
      <strike/>
      <sz val="11"/>
      <name val="Times New Roman"/>
      <family val="1"/>
    </font>
    <font>
      <sz val="11"/>
      <color indexed="8"/>
      <name val="Times New Roman"/>
      <family val="0"/>
    </font>
    <font>
      <sz val="9"/>
      <name val="Times New Roman"/>
      <family val="1"/>
    </font>
    <font>
      <sz val="12"/>
      <name val="Times New Roman"/>
      <family val="1"/>
    </font>
    <font>
      <i/>
      <sz val="12"/>
      <name val="Times New Roman"/>
      <family val="1"/>
    </font>
    <font>
      <b/>
      <sz val="10"/>
      <name val="Times New Roman"/>
      <family val="1"/>
    </font>
    <font>
      <sz val="10.5"/>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Border="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3" borderId="0" applyNumberFormat="0" applyBorder="0" applyAlignment="0" applyProtection="0"/>
    <xf numFmtId="0" fontId="5" fillId="20" borderId="2" applyNumberFormat="0" applyAlignment="0" applyProtection="0"/>
    <xf numFmtId="0" fontId="6" fillId="21" borderId="3" applyNumberFormat="0" applyAlignment="0" applyProtection="0"/>
    <xf numFmtId="43" fontId="0" fillId="0" borderId="0" applyFont="0" applyFill="0" applyBorder="0" applyAlignment="0" applyProtection="0"/>
    <xf numFmtId="199" fontId="0" fillId="0" borderId="0">
      <alignment/>
      <protection/>
    </xf>
    <xf numFmtId="199" fontId="0" fillId="0" borderId="0">
      <alignment/>
      <protection/>
    </xf>
    <xf numFmtId="199" fontId="0" fillId="0" borderId="0">
      <alignment/>
      <protection/>
    </xf>
    <xf numFmtId="199" fontId="0" fillId="0" borderId="0">
      <alignment/>
      <protection/>
    </xf>
    <xf numFmtId="199" fontId="0" fillId="0" borderId="0">
      <alignment/>
      <protection/>
    </xf>
    <xf numFmtId="199" fontId="0" fillId="0" borderId="0">
      <alignment/>
      <protection/>
    </xf>
    <xf numFmtId="199" fontId="0" fillId="0" borderId="0">
      <alignment/>
      <protection/>
    </xf>
    <xf numFmtId="199"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Alignment="0" applyProtection="0"/>
    <xf numFmtId="0" fontId="10" fillId="0" borderId="5">
      <alignment horizontal="left" vertical="center"/>
      <protection/>
    </xf>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2" applyNumberFormat="0" applyAlignment="0" applyProtection="0"/>
    <xf numFmtId="0" fontId="16" fillId="0" borderId="9" applyNumberFormat="0" applyFill="0" applyAlignment="0" applyProtection="0"/>
    <xf numFmtId="38" fontId="17" fillId="0" borderId="0" applyFont="0" applyFill="0" applyBorder="0" applyAlignment="0" applyProtection="0"/>
    <xf numFmtId="40" fontId="17" fillId="0" borderId="0" applyFont="0" applyFill="0" applyBorder="0" applyAlignment="0" applyProtection="0"/>
    <xf numFmtId="201" fontId="17" fillId="0" borderId="0" applyFont="0" applyFill="0" applyBorder="0" applyAlignment="0" applyProtection="0"/>
    <xf numFmtId="202" fontId="17" fillId="0" borderId="0" applyFont="0" applyFill="0" applyBorder="0" applyAlignment="0" applyProtection="0"/>
    <xf numFmtId="0" fontId="18" fillId="22" borderId="0" applyNumberFormat="0" applyBorder="0" applyAlignment="0" applyProtection="0"/>
    <xf numFmtId="203"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23" borderId="10" applyNumberFormat="0" applyFont="0" applyAlignment="0" applyProtection="0"/>
    <xf numFmtId="0" fontId="20" fillId="20" borderId="11" applyNumberFormat="0" applyAlignment="0" applyProtection="0"/>
    <xf numFmtId="9" fontId="0" fillId="0" borderId="0" applyFont="0" applyFill="0" applyBorder="0" applyAlignment="0" applyProtection="0"/>
    <xf numFmtId="202" fontId="17" fillId="0" borderId="0">
      <alignment horizontal="center"/>
      <protection/>
    </xf>
    <xf numFmtId="0" fontId="22" fillId="0" borderId="0">
      <alignment/>
      <protection/>
    </xf>
    <xf numFmtId="0" fontId="23" fillId="0" borderId="0" applyNumberFormat="0" applyBorder="0" applyAlignment="0">
      <protection/>
    </xf>
    <xf numFmtId="0" fontId="24" fillId="0" borderId="0" applyNumberFormat="0" applyFill="0" applyBorder="0" applyAlignment="0" applyProtection="0"/>
    <xf numFmtId="0" fontId="25" fillId="0" borderId="12" applyNumberFormat="0" applyFill="0" applyAlignment="0" applyProtection="0"/>
    <xf numFmtId="0" fontId="26" fillId="0" borderId="0">
      <alignment vertical="top"/>
      <protection/>
    </xf>
    <xf numFmtId="0" fontId="27" fillId="0" borderId="0" applyNumberFormat="0" applyFill="0" applyBorder="0" applyAlignment="0" applyProtection="0"/>
  </cellStyleXfs>
  <cellXfs count="93">
    <xf numFmtId="0" fontId="0" fillId="0" borderId="0" xfId="0"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quotePrefix="1">
      <alignment horizontal="center"/>
    </xf>
    <xf numFmtId="0" fontId="30" fillId="0" borderId="0" xfId="0" applyFont="1" applyAlignment="1" quotePrefix="1">
      <alignment horizontal="center"/>
    </xf>
    <xf numFmtId="49" fontId="30" fillId="0" borderId="0" xfId="0" applyNumberFormat="1" applyFont="1" applyAlignment="1">
      <alignment horizontal="center"/>
    </xf>
    <xf numFmtId="49" fontId="29" fillId="0" borderId="0" xfId="0" applyNumberFormat="1" applyFont="1" applyAlignment="1">
      <alignment horizontal="center"/>
    </xf>
    <xf numFmtId="179" fontId="30" fillId="0" borderId="0" xfId="0" applyNumberFormat="1" applyFont="1" applyAlignment="1">
      <alignment/>
    </xf>
    <xf numFmtId="179" fontId="29" fillId="0" borderId="0" xfId="44" applyNumberFormat="1" applyFont="1" applyAlignment="1">
      <alignment/>
    </xf>
    <xf numFmtId="179" fontId="29" fillId="0" borderId="0" xfId="44" applyNumberFormat="1" applyFont="1" applyAlignment="1">
      <alignment horizontal="center"/>
    </xf>
    <xf numFmtId="179" fontId="30" fillId="0" borderId="0" xfId="44" applyNumberFormat="1" applyFont="1" applyAlignment="1">
      <alignment/>
    </xf>
    <xf numFmtId="179" fontId="30" fillId="0" borderId="1" xfId="44" applyNumberFormat="1" applyFont="1" applyBorder="1" applyAlignment="1">
      <alignment/>
    </xf>
    <xf numFmtId="179" fontId="29" fillId="0" borderId="0" xfId="44" applyNumberFormat="1" applyFont="1" applyBorder="1" applyAlignment="1">
      <alignment/>
    </xf>
    <xf numFmtId="179" fontId="30" fillId="0" borderId="0" xfId="44" applyNumberFormat="1" applyFont="1" applyBorder="1" applyAlignment="1">
      <alignment/>
    </xf>
    <xf numFmtId="179" fontId="29" fillId="0" borderId="1" xfId="44" applyNumberFormat="1" applyFont="1" applyBorder="1" applyAlignment="1">
      <alignment/>
    </xf>
    <xf numFmtId="179" fontId="30" fillId="0" borderId="13" xfId="44" applyNumberFormat="1" applyFont="1" applyBorder="1" applyAlignment="1">
      <alignment/>
    </xf>
    <xf numFmtId="179" fontId="29" fillId="0" borderId="13" xfId="44" applyNumberFormat="1" applyFont="1" applyBorder="1" applyAlignment="1">
      <alignment horizontal="center"/>
    </xf>
    <xf numFmtId="179" fontId="30" fillId="0" borderId="0" xfId="0" applyNumberFormat="1" applyFont="1" applyBorder="1" applyAlignment="1">
      <alignment/>
    </xf>
    <xf numFmtId="0" fontId="29" fillId="0" borderId="0" xfId="0" applyFont="1" applyBorder="1" applyAlignment="1">
      <alignment/>
    </xf>
    <xf numFmtId="43" fontId="30" fillId="0" borderId="0" xfId="44" applyNumberFormat="1" applyFont="1" applyFill="1" applyAlignment="1">
      <alignment/>
    </xf>
    <xf numFmtId="0" fontId="29" fillId="0" borderId="0" xfId="0" applyFont="1" applyFill="1" applyAlignment="1">
      <alignment/>
    </xf>
    <xf numFmtId="43" fontId="30" fillId="0" borderId="0" xfId="44" applyFont="1" applyFill="1" applyAlignment="1">
      <alignment/>
    </xf>
    <xf numFmtId="43" fontId="33" fillId="0" borderId="0" xfId="44" applyFont="1" applyFill="1" applyAlignment="1">
      <alignment/>
    </xf>
    <xf numFmtId="43" fontId="29" fillId="0" borderId="0" xfId="44" applyFont="1" applyFill="1" applyAlignment="1">
      <alignment/>
    </xf>
    <xf numFmtId="43" fontId="29" fillId="0" borderId="0" xfId="44" applyFont="1" applyAlignment="1">
      <alignment/>
    </xf>
    <xf numFmtId="0" fontId="30" fillId="0" borderId="0" xfId="0" applyFont="1" applyAlignment="1">
      <alignment horizontal="left"/>
    </xf>
    <xf numFmtId="0" fontId="34" fillId="0" borderId="0" xfId="0" applyFont="1" applyAlignment="1">
      <alignment/>
    </xf>
    <xf numFmtId="0" fontId="35" fillId="0" borderId="0" xfId="0" applyFont="1" applyAlignment="1">
      <alignment/>
    </xf>
    <xf numFmtId="0" fontId="30" fillId="0" borderId="0" xfId="0" applyFont="1" applyBorder="1" applyAlignment="1">
      <alignment/>
    </xf>
    <xf numFmtId="0" fontId="29" fillId="0" borderId="0" xfId="0" applyFont="1" applyFill="1" applyAlignment="1">
      <alignment horizontal="center"/>
    </xf>
    <xf numFmtId="0" fontId="29" fillId="0" borderId="0" xfId="0" applyFont="1" applyBorder="1" applyAlignment="1">
      <alignment horizontal="center"/>
    </xf>
    <xf numFmtId="179" fontId="29" fillId="0" borderId="0" xfId="44" applyNumberFormat="1" applyFont="1" applyBorder="1" applyAlignment="1">
      <alignment horizontal="center"/>
    </xf>
    <xf numFmtId="179" fontId="30" fillId="0" borderId="5" xfId="44" applyNumberFormat="1" applyFont="1" applyBorder="1" applyAlignment="1">
      <alignment/>
    </xf>
    <xf numFmtId="179" fontId="29" fillId="0" borderId="5" xfId="44" applyNumberFormat="1" applyFont="1" applyBorder="1" applyAlignment="1">
      <alignment horizontal="center"/>
    </xf>
    <xf numFmtId="0" fontId="29" fillId="0" borderId="0" xfId="0" applyFont="1" applyAlignment="1" quotePrefix="1">
      <alignment/>
    </xf>
    <xf numFmtId="179" fontId="30" fillId="0" borderId="14" xfId="44" applyNumberFormat="1" applyFont="1" applyBorder="1" applyAlignment="1">
      <alignment/>
    </xf>
    <xf numFmtId="179" fontId="29" fillId="0" borderId="14" xfId="44" applyNumberFormat="1" applyFont="1" applyBorder="1" applyAlignment="1">
      <alignment horizontal="center"/>
    </xf>
    <xf numFmtId="179" fontId="29" fillId="0" borderId="0" xfId="0" applyNumberFormat="1" applyFont="1" applyAlignment="1">
      <alignment/>
    </xf>
    <xf numFmtId="179" fontId="30" fillId="0" borderId="15" xfId="44" applyNumberFormat="1" applyFont="1" applyBorder="1" applyAlignment="1">
      <alignment/>
    </xf>
    <xf numFmtId="179" fontId="30" fillId="0" borderId="0" xfId="44" applyNumberFormat="1" applyFont="1" applyFill="1" applyAlignment="1">
      <alignment/>
    </xf>
    <xf numFmtId="179" fontId="29" fillId="0" borderId="0" xfId="44" applyNumberFormat="1" applyFont="1" applyFill="1" applyAlignment="1">
      <alignment/>
    </xf>
    <xf numFmtId="179" fontId="29" fillId="0" borderId="0" xfId="44" applyNumberFormat="1" applyFont="1" applyFill="1" applyAlignment="1">
      <alignment horizontal="center"/>
    </xf>
    <xf numFmtId="0" fontId="29" fillId="0" borderId="0" xfId="0" applyFont="1" applyFill="1" applyBorder="1" applyAlignment="1">
      <alignment/>
    </xf>
    <xf numFmtId="179" fontId="30" fillId="0" borderId="0" xfId="44" applyNumberFormat="1" applyFont="1" applyFill="1" applyBorder="1" applyAlignment="1">
      <alignment/>
    </xf>
    <xf numFmtId="43" fontId="29" fillId="0" borderId="0" xfId="44" applyFont="1" applyBorder="1" applyAlignment="1">
      <alignment/>
    </xf>
    <xf numFmtId="43" fontId="30" fillId="0" borderId="0" xfId="0" applyNumberFormat="1" applyFont="1" applyBorder="1" applyAlignment="1">
      <alignment/>
    </xf>
    <xf numFmtId="0" fontId="29" fillId="0" borderId="0" xfId="0" applyFont="1" applyAlignment="1">
      <alignment horizontal="left"/>
    </xf>
    <xf numFmtId="0" fontId="34" fillId="0" borderId="0" xfId="0" applyFont="1" applyFill="1" applyAlignment="1">
      <alignment/>
    </xf>
    <xf numFmtId="0" fontId="34" fillId="0" borderId="0" xfId="0" applyFont="1" applyBorder="1" applyAlignment="1">
      <alignment/>
    </xf>
    <xf numFmtId="0" fontId="30" fillId="0" borderId="0" xfId="0" applyFont="1" applyBorder="1" applyAlignment="1" quotePrefix="1">
      <alignment horizontal="center"/>
    </xf>
    <xf numFmtId="179" fontId="30" fillId="0" borderId="0" xfId="44" applyNumberFormat="1" applyFont="1" applyBorder="1" applyAlignment="1">
      <alignment horizontal="center"/>
    </xf>
    <xf numFmtId="0" fontId="30" fillId="0" borderId="0" xfId="0" applyFont="1" applyBorder="1" applyAlignment="1">
      <alignment horizontal="center"/>
    </xf>
    <xf numFmtId="0" fontId="30" fillId="0" borderId="0" xfId="0" applyNumberFormat="1" applyFont="1" applyBorder="1" applyAlignment="1">
      <alignment horizontal="center"/>
    </xf>
    <xf numFmtId="179" fontId="30" fillId="0" borderId="16" xfId="44" applyNumberFormat="1" applyFont="1" applyBorder="1" applyAlignment="1">
      <alignment/>
    </xf>
    <xf numFmtId="179" fontId="30" fillId="0" borderId="17" xfId="44" applyNumberFormat="1" applyFont="1" applyBorder="1" applyAlignment="1">
      <alignment/>
    </xf>
    <xf numFmtId="179" fontId="30" fillId="0" borderId="18" xfId="44" applyNumberFormat="1" applyFont="1" applyBorder="1" applyAlignment="1">
      <alignment/>
    </xf>
    <xf numFmtId="179" fontId="30" fillId="0" borderId="19" xfId="44" applyNumberFormat="1" applyFont="1" applyBorder="1" applyAlignment="1">
      <alignment/>
    </xf>
    <xf numFmtId="179" fontId="30" fillId="0" borderId="20" xfId="44" applyNumberFormat="1" applyFont="1" applyBorder="1" applyAlignment="1">
      <alignment/>
    </xf>
    <xf numFmtId="179" fontId="30" fillId="0" borderId="21" xfId="44" applyNumberFormat="1" applyFont="1" applyBorder="1" applyAlignment="1">
      <alignment/>
    </xf>
    <xf numFmtId="179" fontId="30" fillId="0" borderId="14" xfId="44" applyNumberFormat="1" applyFont="1" applyFill="1" applyBorder="1" applyAlignment="1">
      <alignment/>
    </xf>
    <xf numFmtId="179" fontId="29" fillId="0" borderId="0" xfId="0" applyNumberFormat="1" applyFont="1" applyFill="1" applyAlignment="1">
      <alignment/>
    </xf>
    <xf numFmtId="179" fontId="29" fillId="0" borderId="0" xfId="44" applyNumberFormat="1" applyFont="1" applyFill="1" applyBorder="1" applyAlignment="1">
      <alignment horizontal="center"/>
    </xf>
    <xf numFmtId="179" fontId="29" fillId="0" borderId="0" xfId="44" applyNumberFormat="1" applyFont="1" applyFill="1" applyBorder="1" applyAlignment="1">
      <alignment/>
    </xf>
    <xf numFmtId="0" fontId="37" fillId="0" borderId="0" xfId="0" applyFont="1" applyAlignment="1">
      <alignment/>
    </xf>
    <xf numFmtId="0" fontId="30" fillId="0" borderId="0" xfId="0" applyFont="1" applyFill="1" applyAlignment="1">
      <alignment/>
    </xf>
    <xf numFmtId="0" fontId="30" fillId="0" borderId="0" xfId="0" applyFont="1" applyFill="1" applyAlignment="1">
      <alignment horizontal="center"/>
    </xf>
    <xf numFmtId="16" fontId="29" fillId="0" borderId="0" xfId="0" applyNumberFormat="1" applyFont="1" applyAlignment="1">
      <alignment horizontal="center"/>
    </xf>
    <xf numFmtId="0" fontId="38" fillId="0" borderId="0" xfId="0" applyFont="1" applyAlignment="1">
      <alignment/>
    </xf>
    <xf numFmtId="179" fontId="31" fillId="0" borderId="0" xfId="44" applyNumberFormat="1" applyFont="1" applyFill="1" applyBorder="1" applyAlignment="1">
      <alignment/>
    </xf>
    <xf numFmtId="179" fontId="38" fillId="0" borderId="0" xfId="44" applyNumberFormat="1" applyFont="1" applyBorder="1" applyAlignment="1">
      <alignment horizontal="center"/>
    </xf>
    <xf numFmtId="179" fontId="31" fillId="0" borderId="0" xfId="44" applyNumberFormat="1" applyFont="1" applyFill="1" applyAlignment="1">
      <alignment/>
    </xf>
    <xf numFmtId="179" fontId="38" fillId="0" borderId="0" xfId="44" applyNumberFormat="1" applyFont="1" applyAlignment="1">
      <alignment horizontal="center"/>
    </xf>
    <xf numFmtId="179" fontId="31" fillId="0" borderId="1" xfId="44" applyNumberFormat="1" applyFont="1" applyFill="1" applyBorder="1" applyAlignment="1">
      <alignment/>
    </xf>
    <xf numFmtId="179" fontId="38" fillId="0" borderId="1" xfId="44" applyNumberFormat="1" applyFont="1" applyBorder="1" applyAlignment="1">
      <alignment horizontal="center"/>
    </xf>
    <xf numFmtId="0" fontId="31" fillId="0" borderId="0" xfId="0" applyFont="1" applyAlignment="1">
      <alignment vertical="top"/>
    </xf>
    <xf numFmtId="179" fontId="31" fillId="0" borderId="5" xfId="44" applyNumberFormat="1" applyFont="1" applyFill="1" applyBorder="1" applyAlignment="1">
      <alignment/>
    </xf>
    <xf numFmtId="179" fontId="38" fillId="0" borderId="5" xfId="44" applyNumberFormat="1" applyFont="1" applyBorder="1" applyAlignment="1">
      <alignment horizontal="center"/>
    </xf>
    <xf numFmtId="0" fontId="31" fillId="0" borderId="0" xfId="0" applyFont="1" applyBorder="1" applyAlignment="1">
      <alignment/>
    </xf>
    <xf numFmtId="0" fontId="38" fillId="0" borderId="0" xfId="0" applyFont="1" applyBorder="1" applyAlignment="1">
      <alignment/>
    </xf>
    <xf numFmtId="0" fontId="39" fillId="0" borderId="0" xfId="0" applyFont="1" applyBorder="1" applyAlignment="1">
      <alignment/>
    </xf>
    <xf numFmtId="179" fontId="38" fillId="0" borderId="0" xfId="0" applyNumberFormat="1" applyFont="1" applyBorder="1" applyAlignment="1">
      <alignment/>
    </xf>
    <xf numFmtId="0" fontId="38" fillId="0" borderId="0" xfId="0" applyFont="1" applyBorder="1" applyAlignment="1">
      <alignment horizontal="center"/>
    </xf>
    <xf numFmtId="179" fontId="31" fillId="0" borderId="14" xfId="44" applyNumberFormat="1" applyFont="1" applyFill="1" applyBorder="1" applyAlignment="1">
      <alignment/>
    </xf>
    <xf numFmtId="179" fontId="38" fillId="0" borderId="14" xfId="44" applyNumberFormat="1" applyFont="1" applyBorder="1" applyAlignment="1">
      <alignment horizontal="center"/>
    </xf>
    <xf numFmtId="0" fontId="40" fillId="0" borderId="0" xfId="0" applyFont="1" applyFill="1" applyAlignment="1">
      <alignment/>
    </xf>
    <xf numFmtId="0" fontId="34" fillId="0" borderId="0" xfId="0" applyFont="1" applyAlignment="1">
      <alignment horizontal="center"/>
    </xf>
    <xf numFmtId="43" fontId="40" fillId="0" borderId="0" xfId="44" applyFont="1" applyFill="1" applyAlignment="1">
      <alignment/>
    </xf>
    <xf numFmtId="0" fontId="30" fillId="0" borderId="0" xfId="0" applyFont="1" applyAlignment="1">
      <alignment horizontal="left" wrapText="1"/>
    </xf>
  </cellXfs>
  <cellStyles count="92">
    <cellStyle name="Normal" xfId="0"/>
    <cellStyle name="RowLevel_0" xfId="1"/>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xfId="53"/>
    <cellStyle name="Currency" xfId="54"/>
    <cellStyle name="Currency [0]" xfId="55"/>
    <cellStyle name="Euro" xfId="56"/>
    <cellStyle name="Explanatory Text" xfId="57"/>
    <cellStyle name="Followed Hyperlink" xfId="58"/>
    <cellStyle name="Good" xfId="59"/>
    <cellStyle name="Header1" xfId="60"/>
    <cellStyle name="Header2" xfId="61"/>
    <cellStyle name="Heading 1" xfId="62"/>
    <cellStyle name="Heading 2" xfId="63"/>
    <cellStyle name="Heading 3" xfId="64"/>
    <cellStyle name="Heading 4" xfId="65"/>
    <cellStyle name="Hyperlink" xfId="66"/>
    <cellStyle name="Input" xfId="67"/>
    <cellStyle name="Linked Cell" xfId="68"/>
    <cellStyle name="Milliers [0]_!!!GO" xfId="69"/>
    <cellStyle name="Milliers_!!!GO" xfId="70"/>
    <cellStyle name="Monétaire [0]_!!!GO" xfId="71"/>
    <cellStyle name="Monétaire_!!!GO" xfId="72"/>
    <cellStyle name="Neutral" xfId="73"/>
    <cellStyle name="Normal - Style1" xfId="74"/>
    <cellStyle name="Normal 10" xfId="75"/>
    <cellStyle name="Normal 11" xfId="76"/>
    <cellStyle name="Normal 12" xfId="77"/>
    <cellStyle name="Normal 13" xfId="78"/>
    <cellStyle name="Normal 14" xfId="79"/>
    <cellStyle name="Normal 15" xfId="80"/>
    <cellStyle name="Normal 16" xfId="81"/>
    <cellStyle name="Normal 17" xfId="82"/>
    <cellStyle name="Normal 18" xfId="83"/>
    <cellStyle name="Normal 19" xfId="84"/>
    <cellStyle name="Normal 2" xfId="85"/>
    <cellStyle name="Normal 20" xfId="86"/>
    <cellStyle name="Normal 21" xfId="87"/>
    <cellStyle name="Normal 3" xfId="88"/>
    <cellStyle name="Normal 4" xfId="89"/>
    <cellStyle name="Normal 5" xfId="90"/>
    <cellStyle name="Normal 6" xfId="91"/>
    <cellStyle name="Normal 7" xfId="92"/>
    <cellStyle name="Normal 8" xfId="93"/>
    <cellStyle name="Normal 9" xfId="94"/>
    <cellStyle name="Note" xfId="95"/>
    <cellStyle name="Output" xfId="96"/>
    <cellStyle name="Percent" xfId="97"/>
    <cellStyle name="STANDARD" xfId="98"/>
    <cellStyle name="Style 1" xfId="99"/>
    <cellStyle name="STYLE1" xfId="100"/>
    <cellStyle name="Title" xfId="101"/>
    <cellStyle name="Total" xfId="102"/>
    <cellStyle name="Update" xfId="103"/>
    <cellStyle name="Warning Text"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38100</xdr:rowOff>
    </xdr:from>
    <xdr:to>
      <xdr:col>10</xdr:col>
      <xdr:colOff>885825</xdr:colOff>
      <xdr:row>54</xdr:row>
      <xdr:rowOff>104775</xdr:rowOff>
    </xdr:to>
    <xdr:sp>
      <xdr:nvSpPr>
        <xdr:cNvPr id="1" name="Text Box 1"/>
        <xdr:cNvSpPr txBox="1">
          <a:spLocks noChangeArrowheads="1"/>
        </xdr:cNvSpPr>
      </xdr:nvSpPr>
      <xdr:spPr>
        <a:xfrm>
          <a:off x="19050" y="8467725"/>
          <a:ext cx="5848350" cy="1695450"/>
        </a:xfrm>
        <a:prstGeom prst="rect">
          <a:avLst/>
        </a:prstGeom>
        <a:solidFill>
          <a:srgbClr val="FFFFFF"/>
        </a:solidFill>
        <a:ln w="9525" cmpd="sng">
          <a:noFill/>
        </a:ln>
      </xdr:spPr>
      <xdr:txBody>
        <a:bodyPr vertOverflow="clip" wrap="square" lIns="27432" tIns="27432" rIns="27432" bIns="0"/>
        <a:p>
          <a:pPr algn="l">
            <a:defRPr/>
          </a:pPr>
          <a:r>
            <a:rPr lang="en-US" cap="none" sz="1100" b="0" i="0" u="none" baseline="0">
              <a:solidFill>
                <a:srgbClr val="000000"/>
              </a:solidFill>
            </a:rPr>
            <a:t>A)    The condensed consolidated income statement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
B)    This is the  first  interim  financial  report  on  the  consolidated  results  for  the second quarter ended  30 June 2008  announced  by  the Company in compliance with the Listing Requirements of Bursa  Malaysia  Securities  Berhad  (“Bursa Securities”).  As this  is the  first  financial  report  being drawn up, there are no comparative figures for the preceding year’s corresponding quarter.</a:t>
          </a:r>
        </a:p>
      </xdr:txBody>
    </xdr:sp>
    <xdr:clientData/>
  </xdr:twoCellAnchor>
  <xdr:oneCellAnchor>
    <xdr:from>
      <xdr:col>6</xdr:col>
      <xdr:colOff>438150</xdr:colOff>
      <xdr:row>4</xdr:row>
      <xdr:rowOff>9525</xdr:rowOff>
    </xdr:from>
    <xdr:ext cx="190500" cy="257175"/>
    <xdr:sp>
      <xdr:nvSpPr>
        <xdr:cNvPr id="2" name="TextBox 2"/>
        <xdr:cNvSpPr txBox="1">
          <a:spLocks noChangeArrowheads="1"/>
        </xdr:cNvSpPr>
      </xdr:nvSpPr>
      <xdr:spPr>
        <a:xfrm>
          <a:off x="3171825" y="657225"/>
          <a:ext cx="1905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9525</xdr:rowOff>
    </xdr:from>
    <xdr:to>
      <xdr:col>5</xdr:col>
      <xdr:colOff>9525</xdr:colOff>
      <xdr:row>60</xdr:row>
      <xdr:rowOff>85725</xdr:rowOff>
    </xdr:to>
    <xdr:sp>
      <xdr:nvSpPr>
        <xdr:cNvPr id="1" name="Text Box 1"/>
        <xdr:cNvSpPr txBox="1">
          <a:spLocks noChangeArrowheads="1"/>
        </xdr:cNvSpPr>
      </xdr:nvSpPr>
      <xdr:spPr>
        <a:xfrm>
          <a:off x="19050" y="10020300"/>
          <a:ext cx="4914900" cy="10287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balance sheet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12</xdr:col>
      <xdr:colOff>828675</xdr:colOff>
      <xdr:row>46</xdr:row>
      <xdr:rowOff>47625</xdr:rowOff>
    </xdr:to>
    <xdr:sp>
      <xdr:nvSpPr>
        <xdr:cNvPr id="1" name="Text Box 1"/>
        <xdr:cNvSpPr txBox="1">
          <a:spLocks noChangeArrowheads="1"/>
        </xdr:cNvSpPr>
      </xdr:nvSpPr>
      <xdr:spPr>
        <a:xfrm>
          <a:off x="0" y="7058025"/>
          <a:ext cx="7181850" cy="1504950"/>
        </a:xfrm>
        <a:prstGeom prst="rect">
          <a:avLst/>
        </a:prstGeom>
        <a:solidFill>
          <a:srgbClr val="FFFFFF"/>
        </a:solidFill>
        <a:ln w="9525" cmpd="sng">
          <a:noFill/>
        </a:ln>
      </xdr:spPr>
      <xdr:txBody>
        <a:bodyPr vertOverflow="clip" wrap="square" lIns="27432" tIns="27432" rIns="27432" bIns="0" anchor="ctr"/>
        <a:p>
          <a:pPr algn="just">
            <a:defRPr/>
          </a:pPr>
          <a:r>
            <a:rPr lang="en-US" cap="none" sz="1100" b="0" i="0" u="none" baseline="0">
              <a:solidFill>
                <a:srgbClr val="000000"/>
              </a:solidFill>
            </a:rPr>
            <a:t>The Condensed Consolidated Statements of Changes in Equity should be read in conjunction with the audited pro-forma consolidated financial information and the accountants’ report for the   financial year ended 31 December 2007 as disclosed in the  Prospectus  of  the  Company  dated  30 June 2008  and  the accompanying explanatory notes attached to the interim financial report.
</a:t>
          </a:r>
        </a:p>
      </xdr:txBody>
    </xdr:sp>
    <xdr:clientData/>
  </xdr:twoCellAnchor>
  <xdr:twoCellAnchor>
    <xdr:from>
      <xdr:col>2</xdr:col>
      <xdr:colOff>9525</xdr:colOff>
      <xdr:row>8</xdr:row>
      <xdr:rowOff>0</xdr:rowOff>
    </xdr:from>
    <xdr:to>
      <xdr:col>2</xdr:col>
      <xdr:colOff>381000</xdr:colOff>
      <xdr:row>8</xdr:row>
      <xdr:rowOff>0</xdr:rowOff>
    </xdr:to>
    <xdr:sp>
      <xdr:nvSpPr>
        <xdr:cNvPr id="2" name="Line 2"/>
        <xdr:cNvSpPr>
          <a:spLocks/>
        </xdr:cNvSpPr>
      </xdr:nvSpPr>
      <xdr:spPr>
        <a:xfrm flipH="1">
          <a:off x="1885950" y="1381125"/>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1828800</xdr:colOff>
      <xdr:row>8</xdr:row>
      <xdr:rowOff>0</xdr:rowOff>
    </xdr:from>
    <xdr:to>
      <xdr:col>2</xdr:col>
      <xdr:colOff>371475</xdr:colOff>
      <xdr:row>8</xdr:row>
      <xdr:rowOff>0</xdr:rowOff>
    </xdr:to>
    <xdr:sp>
      <xdr:nvSpPr>
        <xdr:cNvPr id="3" name="Line 3"/>
        <xdr:cNvSpPr>
          <a:spLocks/>
        </xdr:cNvSpPr>
      </xdr:nvSpPr>
      <xdr:spPr>
        <a:xfrm flipH="1">
          <a:off x="1828800" y="1381125"/>
          <a:ext cx="4191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1666875</xdr:colOff>
      <xdr:row>4</xdr:row>
      <xdr:rowOff>28575</xdr:rowOff>
    </xdr:from>
    <xdr:to>
      <xdr:col>14</xdr:col>
      <xdr:colOff>123825</xdr:colOff>
      <xdr:row>10</xdr:row>
      <xdr:rowOff>28575</xdr:rowOff>
    </xdr:to>
    <xdr:sp>
      <xdr:nvSpPr>
        <xdr:cNvPr id="4" name="Line 18"/>
        <xdr:cNvSpPr>
          <a:spLocks/>
        </xdr:cNvSpPr>
      </xdr:nvSpPr>
      <xdr:spPr>
        <a:xfrm flipV="1">
          <a:off x="1666875" y="685800"/>
          <a:ext cx="6610350" cy="100965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114300</xdr:colOff>
      <xdr:row>4</xdr:row>
      <xdr:rowOff>47625</xdr:rowOff>
    </xdr:from>
    <xdr:to>
      <xdr:col>14</xdr:col>
      <xdr:colOff>114300</xdr:colOff>
      <xdr:row>4</xdr:row>
      <xdr:rowOff>47625</xdr:rowOff>
    </xdr:to>
    <xdr:sp>
      <xdr:nvSpPr>
        <xdr:cNvPr id="5" name="Line 23"/>
        <xdr:cNvSpPr>
          <a:spLocks/>
        </xdr:cNvSpPr>
      </xdr:nvSpPr>
      <xdr:spPr>
        <a:xfrm>
          <a:off x="8267700" y="6953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6</xdr:col>
      <xdr:colOff>1133475</xdr:colOff>
      <xdr:row>46</xdr:row>
      <xdr:rowOff>161925</xdr:rowOff>
    </xdr:to>
    <xdr:sp>
      <xdr:nvSpPr>
        <xdr:cNvPr id="1" name="Text Box 2"/>
        <xdr:cNvSpPr txBox="1">
          <a:spLocks noChangeArrowheads="1"/>
        </xdr:cNvSpPr>
      </xdr:nvSpPr>
      <xdr:spPr>
        <a:xfrm>
          <a:off x="19050" y="8277225"/>
          <a:ext cx="5610225" cy="7334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Condensed Consolidated Cash Flow Statements</a:t>
          </a:r>
          <a:r>
            <a:rPr lang="en-US" cap="none" sz="1050" b="0" i="0" u="none" baseline="0">
              <a:solidFill>
                <a:srgbClr val="000000"/>
              </a:solidFill>
              <a:latin typeface="Times New Roman"/>
              <a:ea typeface="Times New Roman"/>
              <a:cs typeface="Times New Roman"/>
            </a:rPr>
            <a:t> should be read in conjunction with the audited pro-forma consolidated financial information and the accountants’ report for the   financial period ended 31 March 2008 as disclosed in the  Prospectus  of  the  Company  dated  22 August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2%20ANALYSIS%202008\MANAGEMENT%20ACCOUNT\VASTALUX%20SDN%20BHD\VSB%20-%20MONTHLY%20ACCOUNT%20%202008\Copy%20of%20VSB%20-%206%20JUNE%202008-MZ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5\fileserv\Documents%20and%20Settings\user\Desktop\Documents%20and%20Settings\Johari%20Bin%20Yazid\My%20Documents\Johari@Aac\Audit\Aman\Standard%20C6%20&amp;%20UW%20(pre-final)%20RC%20SI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naco-server\fileserv\Documents%20and%20Settings\user\Desktop\Wan%20Nadzir%20&amp;%20Co\All-Compact%20Resouces\Compact%20Resources-WP+RFS\LTEC-Report\Links-LTE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naco-server\fileserv\Documents%20and%20Settings\user\Desktop\Wan%20Nadzir%20&amp;%20Co\All-Compact%20Resouces\Compact%20Resources-WP+RFS\Documents%20and%20Settings\Johari%20Bin%20Yazid\My%20Documents\Johari@Aac\Audit\Aman\Standard%20C6%20&amp;%20UW%20(pre-final)%20RC%20SIT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ocuments%20and%20Settings\Johari%20Bin%20Yazid\My%20Documents\Johari@Aac\Audit\Aman\Standard%20C6%20&amp;%20UW%20(pre-final)%20RC%20SIT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naco-server\fileserv\Documents%20and%20Settings\Administrator\Desktop\Vastalux%20SB\Documents%20and%20Settings\Johari%20Bin%20Yazid\My%20Documents\Johari@Aac\Audit\Aman\Standard%20C6%20&amp;%20UW%20(pre-final)%20RC%20SIT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wanaco\fileserv\Documents%20and%20Settings\Johari%20Bin%20Yazid\My%20Documents\Johari@Aac\Audit\Aman\Standard%20C6%20&amp;%20UW%20(pre-final)%20RC%20SIT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QUARTER%202%20ANALYSIS%202008\VEB%20Q2-2008%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WITH VMS"/>
      <sheetName val="CONSOL (3)"/>
      <sheetName val="CONSOL (2)"/>
      <sheetName val="CONSOL-ok"/>
      <sheetName val="WORKING-CONSOL"/>
      <sheetName val="CAJE (2)"/>
      <sheetName val="CONSOLWITHOUT VMS-ok"/>
      <sheetName val="PROFORMA BS"/>
      <sheetName val="CONSOLWITH VMS-okMONA"/>
      <sheetName val="pro-bsmay2007"/>
      <sheetName val="CONSOLWITHVMS-may2008 "/>
      <sheetName val="CONSOLWITHOUT VMS-JUNE2008"/>
      <sheetName val="A5(G) (2)"/>
      <sheetName val="Sheet1"/>
      <sheetName val="Sheet2"/>
      <sheetName val="A5(G)"/>
      <sheetName val="FINAL"/>
      <sheetName val="EQUITY"/>
      <sheetName val="Notes to Acc"/>
      <sheetName val="BS"/>
      <sheetName val="PL"/>
      <sheetName val="S1-2008"/>
      <sheetName val="S-DT-2008"/>
      <sheetName val="S-CA-2008"/>
      <sheetName val="MGMT &amp; SHARED-JUNE08"/>
      <sheetName val="MASB7"/>
      <sheetName val="S1-2007"/>
      <sheetName val="S-CA-2007"/>
      <sheetName val="S-DT-2007"/>
    </sheetNames>
    <sheetDataSet>
      <sheetData sheetId="11">
        <row r="14">
          <cell r="D14">
            <v>78741221.14</v>
          </cell>
        </row>
        <row r="19">
          <cell r="D19">
            <v>61920070.12183778</v>
          </cell>
        </row>
        <row r="24">
          <cell r="D24">
            <v>1605810.549999997</v>
          </cell>
        </row>
        <row r="25">
          <cell r="D25">
            <v>27000</v>
          </cell>
        </row>
        <row r="32">
          <cell r="C32">
            <v>0</v>
          </cell>
          <cell r="D32">
            <v>-3195242.6899999995</v>
          </cell>
        </row>
        <row r="33">
          <cell r="C33">
            <v>-1000</v>
          </cell>
          <cell r="D33">
            <v>-3835762.509999998</v>
          </cell>
        </row>
        <row r="34">
          <cell r="C34">
            <v>0</v>
          </cell>
          <cell r="D34">
            <v>-709352.8599999999</v>
          </cell>
        </row>
        <row r="39">
          <cell r="D39">
            <v>-2604183.08</v>
          </cell>
        </row>
        <row r="43">
          <cell r="D43">
            <v>-20300.704999999987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sheetName val="BS-WP"/>
      <sheetName val="EQTY"/>
      <sheetName val="IS"/>
      <sheetName val="CF1"/>
      <sheetName val="CF-WP"/>
      <sheetName val="PPE"/>
      <sheetName val="M1"/>
      <sheetName val="PBT"/>
      <sheetName val="SC"/>
      <sheetName val="DETAIL"/>
      <sheetName val="ADMIN"/>
      <sheetName val="IS-WP"/>
      <sheetName val="DIR"/>
      <sheetName val="SHARE-R"/>
      <sheetName val="PROFIT"/>
      <sheetName val="CInfo"/>
      <sheetName val="LB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IS"/>
      <sheetName val="Prop AJE"/>
      <sheetName val="Prop RJE"/>
      <sheetName val="AJE"/>
      <sheetName val="CJE"/>
      <sheetName val="RJE"/>
      <sheetName val="F"/>
      <sheetName val="F1"/>
      <sheetName val="GA"/>
      <sheetName val="GB"/>
      <sheetName val="GC"/>
      <sheetName val="GD"/>
      <sheetName val="HA"/>
      <sheetName val="HB"/>
      <sheetName val="HC"/>
      <sheetName val="HD"/>
      <sheetName val="JA"/>
      <sheetName val="JB"/>
      <sheetName val="JC"/>
      <sheetName val="KA"/>
      <sheetName val="KB"/>
      <sheetName val="KB1"/>
      <sheetName val="KC"/>
      <sheetName val="LA"/>
      <sheetName val="LB"/>
      <sheetName val="LC"/>
      <sheetName val="PA"/>
      <sheetName val="PB"/>
      <sheetName val="PC"/>
      <sheetName val="PC1"/>
      <sheetName val="Q"/>
      <sheetName val="R"/>
      <sheetName val="S"/>
      <sheetName val="TA"/>
      <sheetName val="TA1"/>
      <sheetName val="TB"/>
      <sheetName val="T"/>
      <sheetName val="T1"/>
      <sheetName val="T2"/>
      <sheetName val="W1"/>
      <sheetName val="W2"/>
      <sheetName val="W3"/>
      <sheetName val="W3-1"/>
      <sheetName val="W4"/>
      <sheetName val="W4-1"/>
      <sheetName val="W5"/>
      <sheetName val="UC"/>
      <sheetName val="UC2"/>
      <sheetName val="Blank"/>
      <sheetName val="Blank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IS "/>
      <sheetName val="CBS"/>
      <sheetName val="CSOE"/>
      <sheetName val="CCF"/>
      <sheetName val="A5(G) (2)"/>
      <sheetName val="CONSOLWITHOUT VMS-JUNE2008"/>
      <sheetName val="Sheet1"/>
      <sheetName val="CONSOLWITHOUT VMS-okMZZ "/>
      <sheetName val="Notes"/>
    </sheetNames>
    <sheetDataSet>
      <sheetData sheetId="0">
        <row r="29">
          <cell r="I29">
            <v>10712603.508162221</v>
          </cell>
        </row>
        <row r="35">
          <cell r="I35">
            <v>-20300.704999999987</v>
          </cell>
        </row>
        <row r="37">
          <cell r="I37">
            <v>8088119.723162221</v>
          </cell>
        </row>
      </sheetData>
      <sheetData sheetId="4">
        <row r="11">
          <cell r="V11">
            <v>840740.5299999975</v>
          </cell>
        </row>
        <row r="20">
          <cell r="V20">
            <v>-8164709.9399999995</v>
          </cell>
        </row>
        <row r="22">
          <cell r="S22">
            <v>144512.06000000006</v>
          </cell>
        </row>
        <row r="39">
          <cell r="G39">
            <v>51325537</v>
          </cell>
        </row>
        <row r="41">
          <cell r="G41">
            <v>1083671</v>
          </cell>
        </row>
        <row r="49">
          <cell r="G49">
            <v>7835598</v>
          </cell>
        </row>
        <row r="50">
          <cell r="W50">
            <v>1871052.0999999996</v>
          </cell>
        </row>
        <row r="53">
          <cell r="U53">
            <v>-95652</v>
          </cell>
        </row>
        <row r="55">
          <cell r="W55">
            <v>5843166.4</v>
          </cell>
        </row>
        <row r="56">
          <cell r="W56">
            <v>-245402.9500000002</v>
          </cell>
        </row>
        <row r="75">
          <cell r="X75">
            <v>34531.979480164126</v>
          </cell>
        </row>
        <row r="80">
          <cell r="V80">
            <v>-18635.979480164155</v>
          </cell>
        </row>
        <row r="106">
          <cell r="S106">
            <v>1761755</v>
          </cell>
        </row>
        <row r="108">
          <cell r="S108">
            <v>3194972.9899999993</v>
          </cell>
        </row>
        <row r="109">
          <cell r="U109">
            <v>-3194972.9899999993</v>
          </cell>
        </row>
        <row r="111">
          <cell r="S111">
            <v>-964028.45</v>
          </cell>
        </row>
        <row r="112">
          <cell r="U112">
            <v>964028.45</v>
          </cell>
        </row>
        <row r="114">
          <cell r="U114">
            <v>-4991600</v>
          </cell>
        </row>
        <row r="116">
          <cell r="T116">
            <v>-17836765.12999999</v>
          </cell>
        </row>
      </sheetData>
      <sheetData sheetId="5">
        <row r="120">
          <cell r="F120">
            <v>9452000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zoomScaleSheetLayoutView="100" workbookViewId="0" topLeftCell="A1">
      <selection activeCell="I43" sqref="I43"/>
    </sheetView>
  </sheetViews>
  <sheetFormatPr defaultColWidth="9.140625" defaultRowHeight="12.75"/>
  <cols>
    <col min="1" max="1" width="6.8515625" style="2" customWidth="1"/>
    <col min="2" max="2" width="3.8515625" style="2" customWidth="1"/>
    <col min="3" max="3" width="13.8515625" style="2" customWidth="1"/>
    <col min="4" max="4" width="1.7109375" style="2" customWidth="1"/>
    <col min="5" max="5" width="13.140625" style="2" customWidth="1"/>
    <col min="6" max="6" width="1.57421875" style="2" customWidth="1"/>
    <col min="7" max="7" width="16.140625" style="2" bestFit="1" customWidth="1"/>
    <col min="8" max="8" width="2.00390625" style="2" customWidth="1"/>
    <col min="9" max="9" width="13.57421875" style="2" customWidth="1"/>
    <col min="10" max="10" width="2.00390625" style="2" customWidth="1"/>
    <col min="11" max="11" width="13.8515625" style="2" customWidth="1"/>
    <col min="12" max="16384" width="9.140625" style="2" customWidth="1"/>
  </cols>
  <sheetData>
    <row r="1" ht="15">
      <c r="A1" s="1" t="s">
        <v>0</v>
      </c>
    </row>
    <row r="2" ht="6" customHeight="1">
      <c r="A2" s="1"/>
    </row>
    <row r="3" ht="15">
      <c r="A3" s="3" t="s">
        <v>1</v>
      </c>
    </row>
    <row r="4" ht="15">
      <c r="A4" s="2" t="s">
        <v>2</v>
      </c>
    </row>
    <row r="5" ht="15"/>
    <row r="6" ht="15.75">
      <c r="A6" s="4" t="s">
        <v>3</v>
      </c>
    </row>
    <row r="7" ht="15">
      <c r="A7" s="5" t="s">
        <v>4</v>
      </c>
    </row>
    <row r="9" ht="15">
      <c r="A9" s="3" t="s">
        <v>5</v>
      </c>
    </row>
    <row r="10" ht="15">
      <c r="A10" s="3" t="s">
        <v>6</v>
      </c>
    </row>
    <row r="12" spans="5:11" ht="15">
      <c r="E12" s="6"/>
      <c r="F12" s="7"/>
      <c r="G12" s="8"/>
      <c r="I12" s="9"/>
      <c r="J12" s="7"/>
      <c r="K12" s="8"/>
    </row>
    <row r="13" spans="5:11" ht="15">
      <c r="E13" s="6" t="s">
        <v>7</v>
      </c>
      <c r="F13" s="7"/>
      <c r="G13" s="7" t="s">
        <v>8</v>
      </c>
      <c r="H13" s="7"/>
      <c r="I13" s="6"/>
      <c r="J13" s="7"/>
      <c r="K13" s="7"/>
    </row>
    <row r="14" spans="5:11" ht="15">
      <c r="E14" s="6" t="s">
        <v>9</v>
      </c>
      <c r="F14" s="7"/>
      <c r="G14" s="7" t="s">
        <v>10</v>
      </c>
      <c r="H14" s="7"/>
      <c r="I14" s="6" t="s">
        <v>11</v>
      </c>
      <c r="J14" s="7"/>
      <c r="K14" s="7" t="s">
        <v>11</v>
      </c>
    </row>
    <row r="15" spans="5:11" ht="15">
      <c r="E15" s="6" t="s">
        <v>12</v>
      </c>
      <c r="F15" s="7"/>
      <c r="G15" s="7" t="s">
        <v>12</v>
      </c>
      <c r="H15" s="7"/>
      <c r="I15" s="6" t="s">
        <v>13</v>
      </c>
      <c r="J15" s="7"/>
      <c r="K15" s="7" t="s">
        <v>13</v>
      </c>
    </row>
    <row r="16" spans="5:11" ht="15">
      <c r="E16" s="10" t="s">
        <v>14</v>
      </c>
      <c r="F16" s="11"/>
      <c r="G16" s="11" t="s">
        <v>15</v>
      </c>
      <c r="H16" s="7"/>
      <c r="I16" s="10" t="s">
        <v>14</v>
      </c>
      <c r="J16" s="11"/>
      <c r="K16" s="11" t="s">
        <v>15</v>
      </c>
    </row>
    <row r="17" spans="5:11" ht="15">
      <c r="E17" s="6" t="s">
        <v>16</v>
      </c>
      <c r="F17" s="7"/>
      <c r="G17" s="7"/>
      <c r="H17" s="7"/>
      <c r="I17" s="6" t="s">
        <v>16</v>
      </c>
      <c r="J17" s="7"/>
      <c r="K17" s="7"/>
    </row>
    <row r="18" spans="5:9" ht="15">
      <c r="E18" s="3"/>
      <c r="I18" s="3"/>
    </row>
    <row r="19" spans="1:11" ht="15">
      <c r="A19" s="2" t="s">
        <v>17</v>
      </c>
      <c r="E19" s="12">
        <f>I19-40771359</f>
        <v>37969862.14</v>
      </c>
      <c r="F19" s="13"/>
      <c r="G19" s="14" t="s">
        <v>18</v>
      </c>
      <c r="H19" s="13"/>
      <c r="I19" s="15">
        <f>'[1]CONSOLWITHOUT VMS-JUNE2008'!$D$14</f>
        <v>78741221.14</v>
      </c>
      <c r="J19" s="13"/>
      <c r="K19" s="14" t="s">
        <v>18</v>
      </c>
    </row>
    <row r="20" spans="5:11" ht="15">
      <c r="E20" s="3"/>
      <c r="F20" s="13"/>
      <c r="G20" s="13"/>
      <c r="H20" s="13"/>
      <c r="I20" s="15"/>
      <c r="J20" s="13"/>
      <c r="K20" s="13"/>
    </row>
    <row r="21" spans="1:11" ht="15">
      <c r="A21" s="2" t="s">
        <v>19</v>
      </c>
      <c r="E21" s="12">
        <f>I21-(-32351785)</f>
        <v>-29568285.12183778</v>
      </c>
      <c r="F21" s="13"/>
      <c r="G21" s="14" t="s">
        <v>18</v>
      </c>
      <c r="H21" s="13"/>
      <c r="I21" s="15">
        <f>-'[1]CONSOLWITHOUT VMS-JUNE2008'!$D$19</f>
        <v>-61920070.12183778</v>
      </c>
      <c r="J21" s="13"/>
      <c r="K21" s="14" t="s">
        <v>18</v>
      </c>
    </row>
    <row r="22" spans="5:11" ht="15">
      <c r="E22" s="16"/>
      <c r="F22" s="13"/>
      <c r="G22" s="16"/>
      <c r="H22" s="13"/>
      <c r="I22" s="16"/>
      <c r="J22" s="13"/>
      <c r="K22" s="16"/>
    </row>
    <row r="23" spans="1:11" ht="15">
      <c r="A23" s="2" t="s">
        <v>20</v>
      </c>
      <c r="E23" s="15">
        <f>SUM(E19:E22)</f>
        <v>8401577.01816222</v>
      </c>
      <c r="F23" s="13"/>
      <c r="G23" s="14" t="s">
        <v>18</v>
      </c>
      <c r="H23" s="13"/>
      <c r="I23" s="15">
        <f>SUM(I19:I22)</f>
        <v>16821151.01816222</v>
      </c>
      <c r="J23" s="13"/>
      <c r="K23" s="14" t="s">
        <v>18</v>
      </c>
    </row>
    <row r="24" spans="5:11" ht="15">
      <c r="E24" s="15"/>
      <c r="F24" s="13"/>
      <c r="G24" s="13"/>
      <c r="H24" s="13"/>
      <c r="I24" s="15"/>
      <c r="J24" s="13"/>
      <c r="K24" s="13"/>
    </row>
    <row r="25" spans="1:11" ht="15">
      <c r="A25" s="2" t="s">
        <v>21</v>
      </c>
      <c r="E25" s="12">
        <f>I25-1210889</f>
        <v>421921.549999997</v>
      </c>
      <c r="F25" s="13"/>
      <c r="G25" s="14" t="s">
        <v>18</v>
      </c>
      <c r="H25" s="13"/>
      <c r="I25" s="15">
        <f>'[1]CONSOLWITHOUT VMS-JUNE2008'!$D$24+'[1]CONSOLWITHOUT VMS-JUNE2008'!$D$25</f>
        <v>1632810.549999997</v>
      </c>
      <c r="J25" s="13"/>
      <c r="K25" s="14" t="s">
        <v>18</v>
      </c>
    </row>
    <row r="26" spans="5:11" ht="15">
      <c r="E26" s="3"/>
      <c r="F26" s="13"/>
      <c r="G26" s="17"/>
      <c r="H26" s="13"/>
      <c r="I26" s="18"/>
      <c r="J26" s="13"/>
      <c r="K26" s="13"/>
    </row>
    <row r="27" spans="1:11" ht="15">
      <c r="A27" s="2" t="s">
        <v>22</v>
      </c>
      <c r="E27" s="15">
        <f>I27-(-3645465)</f>
        <v>-4095893.059999997</v>
      </c>
      <c r="F27" s="13"/>
      <c r="G27" s="14" t="s">
        <v>18</v>
      </c>
      <c r="H27" s="13"/>
      <c r="I27" s="15">
        <f>SUM('[1]CONSOLWITHOUT VMS-JUNE2008'!$C$32:$D$34)</f>
        <v>-7741358.059999997</v>
      </c>
      <c r="J27" s="13"/>
      <c r="K27" s="14" t="s">
        <v>18</v>
      </c>
    </row>
    <row r="28" spans="5:11" ht="15">
      <c r="E28" s="16"/>
      <c r="F28" s="13"/>
      <c r="G28" s="19"/>
      <c r="H28" s="13"/>
      <c r="I28" s="16"/>
      <c r="J28" s="13"/>
      <c r="K28" s="19"/>
    </row>
    <row r="29" spans="1:11" ht="15">
      <c r="A29" s="2" t="s">
        <v>23</v>
      </c>
      <c r="E29" s="15">
        <f>SUM(E23:E28)</f>
        <v>4727605.508162221</v>
      </c>
      <c r="G29" s="14" t="s">
        <v>18</v>
      </c>
      <c r="I29" s="15">
        <f>SUM(I23:I28)</f>
        <v>10712603.508162221</v>
      </c>
      <c r="K29" s="14" t="s">
        <v>18</v>
      </c>
    </row>
    <row r="30" spans="5:11" ht="15">
      <c r="E30" s="15"/>
      <c r="G30" s="13"/>
      <c r="I30" s="15"/>
      <c r="K30" s="13"/>
    </row>
    <row r="31" spans="1:11" ht="15">
      <c r="A31" s="2" t="s">
        <v>24</v>
      </c>
      <c r="E31" s="12">
        <f>I31-(-1397007)</f>
        <v>-1207176.08</v>
      </c>
      <c r="G31" s="14" t="s">
        <v>18</v>
      </c>
      <c r="I31" s="15">
        <f>'[1]CONSOLWITHOUT VMS-JUNE2008'!$D$39</f>
        <v>-2604183.08</v>
      </c>
      <c r="K31" s="14" t="s">
        <v>18</v>
      </c>
    </row>
    <row r="32" spans="5:11" ht="15">
      <c r="E32" s="16"/>
      <c r="G32" s="16"/>
      <c r="I32" s="16"/>
      <c r="K32" s="16"/>
    </row>
    <row r="33" spans="5:11" ht="15">
      <c r="E33" s="15">
        <f>SUM(E29:E32)</f>
        <v>3520429.428162221</v>
      </c>
      <c r="G33" s="14" t="s">
        <v>18</v>
      </c>
      <c r="I33" s="15">
        <f>SUM(I29:I32)</f>
        <v>8108420.428162221</v>
      </c>
      <c r="K33" s="14" t="s">
        <v>18</v>
      </c>
    </row>
    <row r="34" spans="5:11" ht="15">
      <c r="E34" s="15"/>
      <c r="G34" s="15"/>
      <c r="I34" s="15"/>
      <c r="K34" s="15"/>
    </row>
    <row r="35" spans="1:11" ht="15">
      <c r="A35" s="2" t="s">
        <v>25</v>
      </c>
      <c r="E35" s="12">
        <f>I35-(-8347)</f>
        <v>-11953.704999999987</v>
      </c>
      <c r="G35" s="14" t="s">
        <v>18</v>
      </c>
      <c r="I35" s="15">
        <f>'[1]CONSOLWITHOUT VMS-JUNE2008'!$D$43</f>
        <v>-20300.704999999987</v>
      </c>
      <c r="K35" s="14" t="s">
        <v>18</v>
      </c>
    </row>
    <row r="36" spans="5:11" ht="15">
      <c r="E36" s="15"/>
      <c r="G36" s="13"/>
      <c r="I36" s="15"/>
      <c r="K36" s="13"/>
    </row>
    <row r="37" spans="1:11" ht="15.75" thickBot="1">
      <c r="A37" s="2" t="s">
        <v>26</v>
      </c>
      <c r="E37" s="20">
        <f>SUM(E33:E36)</f>
        <v>3508475.723162221</v>
      </c>
      <c r="G37" s="21" t="s">
        <v>18</v>
      </c>
      <c r="I37" s="20">
        <f>SUM(I33:I36)</f>
        <v>8088119.723162221</v>
      </c>
      <c r="K37" s="21" t="s">
        <v>18</v>
      </c>
    </row>
    <row r="38" spans="5:11" ht="15.75" thickTop="1">
      <c r="E38" s="3"/>
      <c r="I38" s="15"/>
      <c r="K38" s="15"/>
    </row>
    <row r="39" spans="1:11" ht="15">
      <c r="A39" s="2" t="s">
        <v>27</v>
      </c>
      <c r="E39" s="3"/>
      <c r="I39" s="15"/>
      <c r="K39" s="15"/>
    </row>
    <row r="40" spans="1:11" ht="15">
      <c r="A40" s="2" t="s">
        <v>28</v>
      </c>
      <c r="E40" s="22">
        <f>E37</f>
        <v>3508475.723162221</v>
      </c>
      <c r="G40" s="14" t="s">
        <v>18</v>
      </c>
      <c r="I40" s="22">
        <f>I37</f>
        <v>8088119.723162221</v>
      </c>
      <c r="K40" s="14" t="s">
        <v>18</v>
      </c>
    </row>
    <row r="41" spans="5:11" ht="15">
      <c r="E41" s="22"/>
      <c r="F41" s="23"/>
      <c r="G41" s="14"/>
      <c r="H41" s="23"/>
      <c r="I41" s="22"/>
      <c r="J41" s="23"/>
      <c r="K41" s="14"/>
    </row>
    <row r="42" spans="1:11" ht="15">
      <c r="A42" s="2" t="s">
        <v>29</v>
      </c>
      <c r="E42" s="3"/>
      <c r="I42" s="15"/>
      <c r="K42" s="13"/>
    </row>
    <row r="43" spans="2:11" ht="15">
      <c r="B43" s="8" t="s">
        <v>30</v>
      </c>
      <c r="C43" s="2" t="s">
        <v>31</v>
      </c>
      <c r="E43" s="24">
        <f>E40/206240000*100</f>
        <v>1.7011616190662437</v>
      </c>
      <c r="F43" s="25"/>
      <c r="G43" s="14" t="s">
        <v>18</v>
      </c>
      <c r="H43" s="25"/>
      <c r="I43" s="26">
        <f>I40/206240000*100</f>
        <v>3.9217027362113175</v>
      </c>
      <c r="J43" s="25"/>
      <c r="K43" s="14" t="s">
        <v>18</v>
      </c>
    </row>
    <row r="44" spans="2:11" ht="15">
      <c r="B44" s="8" t="s">
        <v>30</v>
      </c>
      <c r="C44" s="2" t="s">
        <v>32</v>
      </c>
      <c r="E44" s="26">
        <v>0</v>
      </c>
      <c r="F44" s="25"/>
      <c r="G44" s="14" t="s">
        <v>18</v>
      </c>
      <c r="H44" s="25"/>
      <c r="I44" s="26">
        <v>0</v>
      </c>
      <c r="J44" s="25"/>
      <c r="K44" s="14" t="s">
        <v>18</v>
      </c>
    </row>
    <row r="45" spans="2:11" ht="15">
      <c r="B45" s="8"/>
      <c r="E45" s="27"/>
      <c r="F45" s="25"/>
      <c r="G45" s="28"/>
      <c r="H45" s="25"/>
      <c r="I45" s="27"/>
      <c r="J45" s="25"/>
      <c r="K45" s="28"/>
    </row>
    <row r="46" spans="2:11" ht="15">
      <c r="B46" s="8"/>
      <c r="G46" s="7"/>
      <c r="I46" s="29"/>
      <c r="K46" s="7"/>
    </row>
    <row r="47" ht="15">
      <c r="I47" s="13"/>
    </row>
    <row r="48" ht="15">
      <c r="A48" s="30"/>
    </row>
    <row r="49" ht="15">
      <c r="A49" s="30"/>
    </row>
    <row r="51" spans="1:3" s="31" customFormat="1" ht="15">
      <c r="A51" s="2"/>
      <c r="B51" s="2"/>
      <c r="C51" s="2"/>
    </row>
    <row r="52" spans="1:3" s="31" customFormat="1" ht="15">
      <c r="A52" s="2"/>
      <c r="B52" s="32"/>
      <c r="C52" s="2"/>
    </row>
    <row r="53" s="31" customFormat="1" ht="12.75"/>
  </sheetData>
  <sheetProtection/>
  <printOptions horizontalCentered="1"/>
  <pageMargins left="0.748031496062992" right="0.748031496062992" top="0.748031496062992" bottom="0.511811023622047" header="0.511811023622047" footer="0.511811023622047"/>
  <pageSetup fitToHeight="1" fitToWidth="1" horizontalDpi="600" verticalDpi="600" orientation="portrait" paperSize="9" scale="94"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zoomScaleSheetLayoutView="100" workbookViewId="0" topLeftCell="A19">
      <selection activeCell="G31" sqref="G31:H31"/>
    </sheetView>
  </sheetViews>
  <sheetFormatPr defaultColWidth="9.140625" defaultRowHeight="12.75"/>
  <cols>
    <col min="1" max="1" width="4.00390625" style="2" customWidth="1"/>
    <col min="2" max="2" width="43.8515625" style="2" customWidth="1"/>
    <col min="3" max="3" width="14.57421875" style="2" bestFit="1" customWidth="1"/>
    <col min="4" max="4" width="1.28515625" style="2" customWidth="1"/>
    <col min="5" max="5" width="10.140625" style="25" bestFit="1" customWidth="1"/>
    <col min="6" max="6" width="1.7109375" style="23" customWidth="1"/>
    <col min="7" max="7" width="11.28125" style="2" bestFit="1" customWidth="1"/>
    <col min="8" max="8" width="12.00390625" style="2" bestFit="1" customWidth="1"/>
    <col min="9" max="16384" width="9.140625" style="2" customWidth="1"/>
  </cols>
  <sheetData>
    <row r="1" ht="15">
      <c r="A1" s="1" t="s">
        <v>0</v>
      </c>
    </row>
    <row r="2" ht="6" customHeight="1">
      <c r="A2" s="1"/>
    </row>
    <row r="3" spans="1:6" s="3" customFormat="1" ht="15">
      <c r="A3" s="3" t="s">
        <v>1</v>
      </c>
      <c r="E3" s="25"/>
      <c r="F3" s="33"/>
    </row>
    <row r="4" spans="1:6" s="3" customFormat="1" ht="15">
      <c r="A4" s="2" t="s">
        <v>2</v>
      </c>
      <c r="E4" s="25"/>
      <c r="F4" s="33"/>
    </row>
    <row r="5" ht="8.25" customHeight="1"/>
    <row r="6" spans="1:6" s="3" customFormat="1" ht="15">
      <c r="A6" s="3" t="s">
        <v>33</v>
      </c>
      <c r="E6" s="25"/>
      <c r="F6" s="33"/>
    </row>
    <row r="7" spans="1:6" s="3" customFormat="1" ht="15">
      <c r="A7" s="3" t="s">
        <v>34</v>
      </c>
      <c r="E7" s="25"/>
      <c r="F7" s="33"/>
    </row>
    <row r="8" spans="5:6" s="3" customFormat="1" ht="11.25" customHeight="1">
      <c r="E8" s="34"/>
      <c r="F8" s="33"/>
    </row>
    <row r="9" spans="3:6" s="7" customFormat="1" ht="15">
      <c r="C9" s="6" t="s">
        <v>14</v>
      </c>
      <c r="E9" s="7" t="s">
        <v>35</v>
      </c>
      <c r="F9" s="35"/>
    </row>
    <row r="10" spans="3:6" s="7" customFormat="1" ht="15">
      <c r="C10" s="6" t="s">
        <v>16</v>
      </c>
      <c r="F10" s="35"/>
    </row>
    <row r="11" spans="3:6" s="7" customFormat="1" ht="9.75" customHeight="1">
      <c r="C11" s="6"/>
      <c r="F11" s="35"/>
    </row>
    <row r="12" spans="1:5" ht="15">
      <c r="A12" s="3" t="s">
        <v>36</v>
      </c>
      <c r="C12" s="15"/>
      <c r="D12" s="13"/>
      <c r="E12" s="13"/>
    </row>
    <row r="13" spans="1:5" ht="15">
      <c r="A13" s="3" t="s">
        <v>37</v>
      </c>
      <c r="C13" s="15"/>
      <c r="D13" s="13"/>
      <c r="E13" s="13"/>
    </row>
    <row r="14" spans="1:5" ht="15">
      <c r="A14" s="2" t="s">
        <v>38</v>
      </c>
      <c r="C14" s="18">
        <v>21929652</v>
      </c>
      <c r="D14" s="17"/>
      <c r="E14" s="36" t="s">
        <v>18</v>
      </c>
    </row>
    <row r="15" spans="1:5" ht="15">
      <c r="A15" s="2" t="s">
        <v>39</v>
      </c>
      <c r="C15" s="18">
        <v>10821240</v>
      </c>
      <c r="D15" s="17"/>
      <c r="E15" s="36" t="s">
        <v>18</v>
      </c>
    </row>
    <row r="16" spans="1:5" ht="15">
      <c r="A16" s="2" t="s">
        <v>40</v>
      </c>
      <c r="C16" s="18">
        <v>54952</v>
      </c>
      <c r="D16" s="17"/>
      <c r="E16" s="36" t="s">
        <v>18</v>
      </c>
    </row>
    <row r="17" spans="1:5" ht="15">
      <c r="A17" s="2" t="s">
        <v>41</v>
      </c>
      <c r="C17" s="18">
        <v>948531</v>
      </c>
      <c r="D17" s="17"/>
      <c r="E17" s="36" t="s">
        <v>18</v>
      </c>
    </row>
    <row r="18" spans="3:5" ht="15">
      <c r="C18" s="37">
        <f>SUM(C14:C17)</f>
        <v>33754375</v>
      </c>
      <c r="D18" s="13"/>
      <c r="E18" s="38" t="s">
        <v>18</v>
      </c>
    </row>
    <row r="19" spans="3:5" ht="9" customHeight="1">
      <c r="C19" s="15"/>
      <c r="D19" s="13"/>
      <c r="E19" s="14"/>
    </row>
    <row r="20" spans="1:5" ht="15">
      <c r="A20" s="3" t="s">
        <v>42</v>
      </c>
      <c r="C20" s="15"/>
      <c r="D20" s="13"/>
      <c r="E20" s="14"/>
    </row>
    <row r="21" spans="1:5" ht="15">
      <c r="A21" s="2" t="s">
        <v>43</v>
      </c>
      <c r="C21" s="15">
        <f>122237203-500000</f>
        <v>121737203</v>
      </c>
      <c r="D21" s="13"/>
      <c r="E21" s="14" t="s">
        <v>18</v>
      </c>
    </row>
    <row r="22" spans="1:5" ht="15">
      <c r="A22" s="2" t="s">
        <v>44</v>
      </c>
      <c r="C22" s="15">
        <v>21897423</v>
      </c>
      <c r="D22" s="13"/>
      <c r="E22" s="36" t="s">
        <v>18</v>
      </c>
    </row>
    <row r="23" spans="1:5" ht="15">
      <c r="A23" s="2" t="s">
        <v>45</v>
      </c>
      <c r="C23" s="15">
        <f>1940610+646535</f>
        <v>2587145</v>
      </c>
      <c r="D23" s="17"/>
      <c r="E23" s="36" t="s">
        <v>18</v>
      </c>
    </row>
    <row r="24" spans="1:5" ht="15">
      <c r="A24" s="2" t="s">
        <v>46</v>
      </c>
      <c r="C24" s="18">
        <v>320124</v>
      </c>
      <c r="D24" s="17"/>
      <c r="E24" s="36" t="s">
        <v>18</v>
      </c>
    </row>
    <row r="25" spans="1:5" ht="15">
      <c r="A25" s="2" t="s">
        <v>47</v>
      </c>
      <c r="C25" s="18">
        <v>49707481</v>
      </c>
      <c r="D25" s="17"/>
      <c r="E25" s="36" t="s">
        <v>18</v>
      </c>
    </row>
    <row r="26" spans="1:5" ht="15">
      <c r="A26" s="2" t="s">
        <v>48</v>
      </c>
      <c r="C26" s="18">
        <v>5823807</v>
      </c>
      <c r="D26" s="17"/>
      <c r="E26" s="36" t="s">
        <v>18</v>
      </c>
    </row>
    <row r="27" spans="1:5" ht="15">
      <c r="A27" s="39"/>
      <c r="C27" s="37">
        <f>SUM(C21:C26)</f>
        <v>202073183</v>
      </c>
      <c r="D27" s="17"/>
      <c r="E27" s="38" t="s">
        <v>18</v>
      </c>
    </row>
    <row r="28" spans="1:5" ht="9" customHeight="1">
      <c r="A28" s="39"/>
      <c r="C28" s="18"/>
      <c r="D28" s="17"/>
      <c r="E28" s="36"/>
    </row>
    <row r="29" spans="1:5" ht="15.75" thickBot="1">
      <c r="A29" s="3" t="s">
        <v>49</v>
      </c>
      <c r="C29" s="40">
        <f>+C18+C27</f>
        <v>235827558</v>
      </c>
      <c r="D29" s="17"/>
      <c r="E29" s="41" t="s">
        <v>18</v>
      </c>
    </row>
    <row r="30" spans="1:5" ht="9.75" customHeight="1" thickTop="1">
      <c r="A30" s="39"/>
      <c r="C30" s="18"/>
      <c r="D30" s="17"/>
      <c r="E30" s="36"/>
    </row>
    <row r="31" spans="1:8" ht="15" customHeight="1">
      <c r="A31" s="3" t="s">
        <v>50</v>
      </c>
      <c r="C31" s="18"/>
      <c r="D31" s="13"/>
      <c r="E31" s="36"/>
      <c r="G31" s="42"/>
      <c r="H31" s="42"/>
    </row>
    <row r="32" spans="1:5" ht="15">
      <c r="A32" s="2" t="s">
        <v>51</v>
      </c>
      <c r="C32" s="18">
        <v>37252000</v>
      </c>
      <c r="D32" s="17"/>
      <c r="E32" s="36" t="s">
        <v>18</v>
      </c>
    </row>
    <row r="33" spans="1:5" ht="15">
      <c r="A33" s="2" t="s">
        <v>52</v>
      </c>
      <c r="C33" s="18">
        <f>109941+3047253+5259978+500-370000</f>
        <v>8047672</v>
      </c>
      <c r="D33" s="17"/>
      <c r="E33" s="36" t="s">
        <v>18</v>
      </c>
    </row>
    <row r="34" spans="1:5" ht="15" customHeight="1">
      <c r="A34" s="3" t="s">
        <v>53</v>
      </c>
      <c r="C34" s="43">
        <f>SUM(C32:C33)</f>
        <v>45299672</v>
      </c>
      <c r="D34" s="13"/>
      <c r="E34" s="36" t="s">
        <v>18</v>
      </c>
    </row>
    <row r="35" spans="1:5" ht="15" customHeight="1">
      <c r="A35" s="2" t="s">
        <v>25</v>
      </c>
      <c r="C35" s="18">
        <v>645886</v>
      </c>
      <c r="D35" s="13"/>
      <c r="E35" s="36" t="s">
        <v>18</v>
      </c>
    </row>
    <row r="36" spans="1:5" ht="15" customHeight="1">
      <c r="A36" s="3" t="s">
        <v>54</v>
      </c>
      <c r="C36" s="37">
        <f>SUM(C34:C35)</f>
        <v>45945558</v>
      </c>
      <c r="D36" s="13"/>
      <c r="E36" s="38" t="s">
        <v>18</v>
      </c>
    </row>
    <row r="37" spans="1:5" ht="15" customHeight="1">
      <c r="A37" s="3"/>
      <c r="C37" s="18"/>
      <c r="D37" s="13"/>
      <c r="E37" s="36"/>
    </row>
    <row r="38" spans="1:5" ht="15" customHeight="1">
      <c r="A38" s="3"/>
      <c r="C38" s="18"/>
      <c r="D38" s="13"/>
      <c r="E38" s="36"/>
    </row>
    <row r="39" spans="1:5" ht="15">
      <c r="A39" s="3" t="s">
        <v>55</v>
      </c>
      <c r="C39" s="15"/>
      <c r="D39" s="13"/>
      <c r="E39" s="14"/>
    </row>
    <row r="40" spans="1:5" ht="15">
      <c r="A40" s="2" t="s">
        <v>56</v>
      </c>
      <c r="C40" s="15">
        <f>8138107+735511+50000000</f>
        <v>58873618</v>
      </c>
      <c r="D40" s="13"/>
      <c r="E40" s="36" t="s">
        <v>18</v>
      </c>
    </row>
    <row r="41" spans="1:6" s="25" customFormat="1" ht="15">
      <c r="A41" s="25" t="s">
        <v>57</v>
      </c>
      <c r="C41" s="44">
        <v>1043123</v>
      </c>
      <c r="D41" s="45"/>
      <c r="E41" s="46" t="s">
        <v>18</v>
      </c>
      <c r="F41" s="47"/>
    </row>
    <row r="42" spans="3:5" ht="15">
      <c r="C42" s="37">
        <f>SUM(C40:C41)</f>
        <v>59916741</v>
      </c>
      <c r="D42" s="13"/>
      <c r="E42" s="38" t="s">
        <v>18</v>
      </c>
    </row>
    <row r="43" spans="1:5" ht="9" customHeight="1">
      <c r="A43" s="3"/>
      <c r="C43" s="18"/>
      <c r="D43" s="13"/>
      <c r="E43" s="36"/>
    </row>
    <row r="44" spans="1:5" ht="15">
      <c r="A44" s="3" t="s">
        <v>58</v>
      </c>
      <c r="C44" s="15"/>
      <c r="D44" s="13"/>
      <c r="E44" s="14"/>
    </row>
    <row r="45" spans="1:7" ht="15">
      <c r="A45" s="2" t="s">
        <v>59</v>
      </c>
      <c r="C45" s="48">
        <f>11649082+11263848+477276+519138+25000000</f>
        <v>48909344</v>
      </c>
      <c r="D45" s="17"/>
      <c r="E45" s="36" t="s">
        <v>18</v>
      </c>
      <c r="G45" s="42"/>
    </row>
    <row r="46" spans="1:5" ht="15">
      <c r="A46" s="2" t="s">
        <v>60</v>
      </c>
      <c r="C46" s="48">
        <v>76591488</v>
      </c>
      <c r="D46" s="17"/>
      <c r="E46" s="36" t="s">
        <v>18</v>
      </c>
    </row>
    <row r="47" spans="1:5" ht="15">
      <c r="A47" s="2" t="s">
        <v>61</v>
      </c>
      <c r="C47" s="48">
        <f>1151236-74246</f>
        <v>1076990</v>
      </c>
      <c r="D47" s="17"/>
      <c r="E47" s="36" t="s">
        <v>18</v>
      </c>
    </row>
    <row r="48" spans="1:5" ht="15">
      <c r="A48" s="2" t="s">
        <v>62</v>
      </c>
      <c r="C48" s="48">
        <f>3517437.43-130000</f>
        <v>3387437.43</v>
      </c>
      <c r="D48" s="17"/>
      <c r="E48" s="36" t="s">
        <v>18</v>
      </c>
    </row>
    <row r="49" spans="3:5" ht="15">
      <c r="C49" s="37">
        <f>SUM(C45:C48)</f>
        <v>129965259.43</v>
      </c>
      <c r="D49" s="17"/>
      <c r="E49" s="38" t="s">
        <v>18</v>
      </c>
    </row>
    <row r="50" spans="1:5" ht="16.5" customHeight="1">
      <c r="A50" s="3" t="s">
        <v>63</v>
      </c>
      <c r="C50" s="37">
        <f>C49+C42</f>
        <v>189882000.43</v>
      </c>
      <c r="D50" s="13"/>
      <c r="E50" s="38" t="s">
        <v>18</v>
      </c>
    </row>
    <row r="51" spans="3:5" ht="9" customHeight="1">
      <c r="C51" s="23"/>
      <c r="D51" s="23"/>
      <c r="E51" s="35"/>
    </row>
    <row r="52" spans="1:5" ht="15.75" thickBot="1">
      <c r="A52" s="3" t="s">
        <v>64</v>
      </c>
      <c r="C52" s="40">
        <f>+C36+C50</f>
        <v>235827558.43</v>
      </c>
      <c r="D52" s="13"/>
      <c r="E52" s="41" t="s">
        <v>18</v>
      </c>
    </row>
    <row r="53" spans="3:5" ht="15.75" customHeight="1" thickTop="1">
      <c r="C53" s="49"/>
      <c r="E53" s="35"/>
    </row>
    <row r="54" spans="1:5" ht="30.75" customHeight="1">
      <c r="A54" s="92" t="s">
        <v>65</v>
      </c>
      <c r="B54" s="92"/>
      <c r="C54" s="50">
        <f>C34/C32/2</f>
        <v>0.6080166434016966</v>
      </c>
      <c r="E54" s="36" t="s">
        <v>18</v>
      </c>
    </row>
    <row r="57" ht="15">
      <c r="A57" s="30"/>
    </row>
    <row r="58" ht="15">
      <c r="A58" s="30"/>
    </row>
    <row r="59" ht="15">
      <c r="A59" s="30"/>
    </row>
    <row r="60" spans="1:6" s="31" customFormat="1" ht="15">
      <c r="A60" s="51"/>
      <c r="E60" s="52"/>
      <c r="F60" s="53"/>
    </row>
    <row r="61" spans="5:6" s="31" customFormat="1" ht="15" customHeight="1">
      <c r="E61" s="52"/>
      <c r="F61" s="53"/>
    </row>
    <row r="62" spans="5:6" s="31" customFormat="1" ht="12.75">
      <c r="E62" s="52"/>
      <c r="F62" s="53"/>
    </row>
  </sheetData>
  <sheetProtection/>
  <mergeCells count="1">
    <mergeCell ref="A54:B54"/>
  </mergeCells>
  <printOptions horizontalCentered="1"/>
  <pageMargins left="0.748031496062992" right="0.748031496062992" top="0.748031496062992" bottom="0.511811023622047" header="0.511811023622047" footer="0.511811023622047"/>
  <pageSetup firstPageNumber="2" useFirstPageNumber="1" fitToHeight="1" fitToWidth="1" horizontalDpi="600" verticalDpi="600" orientation="portrait" paperSize="9" scale="8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47"/>
  <sheetViews>
    <sheetView zoomScaleSheetLayoutView="100" workbookViewId="0" topLeftCell="A13">
      <selection activeCell="N29" sqref="N29:P29"/>
    </sheetView>
  </sheetViews>
  <sheetFormatPr defaultColWidth="9.140625" defaultRowHeight="12.75"/>
  <cols>
    <col min="1" max="1" width="27.421875" style="2" customWidth="1"/>
    <col min="2" max="2" width="0.71875" style="2" customWidth="1"/>
    <col min="3" max="3" width="12.8515625" style="2" bestFit="1" customWidth="1"/>
    <col min="4" max="4" width="0.5625" style="2" customWidth="1"/>
    <col min="5" max="5" width="13.57421875" style="2" bestFit="1" customWidth="1"/>
    <col min="6" max="6" width="0.5625" style="2" customWidth="1"/>
    <col min="7" max="7" width="13.57421875" style="2" bestFit="1" customWidth="1"/>
    <col min="8" max="8" width="0.5625" style="2" customWidth="1"/>
    <col min="9" max="9" width="12.140625" style="2" bestFit="1" customWidth="1"/>
    <col min="10" max="10" width="0.5625" style="2" customWidth="1"/>
    <col min="11" max="11" width="12.140625" style="2" customWidth="1"/>
    <col min="12" max="12" width="0.5625" style="2" customWidth="1"/>
    <col min="13" max="13" width="12.421875" style="2" customWidth="1"/>
    <col min="14" max="14" width="14.57421875" style="2" customWidth="1"/>
    <col min="15" max="15" width="14.00390625" style="2" bestFit="1" customWidth="1"/>
    <col min="16" max="16" width="9.57421875" style="2" bestFit="1" customWidth="1"/>
    <col min="17" max="16384" width="9.140625" style="2" customWidth="1"/>
  </cols>
  <sheetData>
    <row r="1" spans="1:2" ht="15">
      <c r="A1" s="1" t="s">
        <v>0</v>
      </c>
      <c r="B1" s="1"/>
    </row>
    <row r="2" spans="1:2" ht="6" customHeight="1">
      <c r="A2" s="1"/>
      <c r="B2" s="1"/>
    </row>
    <row r="3" spans="1:2" ht="15">
      <c r="A3" s="3" t="s">
        <v>1</v>
      </c>
      <c r="B3" s="3"/>
    </row>
    <row r="4" spans="1:9" ht="15">
      <c r="A4" s="2" t="s">
        <v>2</v>
      </c>
      <c r="I4" s="23"/>
    </row>
    <row r="6" spans="1:2" ht="15">
      <c r="A6" s="3" t="s">
        <v>66</v>
      </c>
      <c r="B6" s="3"/>
    </row>
    <row r="7" spans="1:2" ht="15">
      <c r="A7" s="3" t="s">
        <v>6</v>
      </c>
      <c r="B7" s="3"/>
    </row>
    <row r="8" spans="1:2" ht="15">
      <c r="A8" s="3"/>
      <c r="B8" s="3"/>
    </row>
    <row r="9" s="3" customFormat="1" ht="4.5" customHeight="1">
      <c r="C9" s="6"/>
    </row>
    <row r="10" spans="8:10" s="6" customFormat="1" ht="15.75" customHeight="1">
      <c r="H10" s="54"/>
      <c r="I10" s="6" t="s">
        <v>67</v>
      </c>
      <c r="J10" s="54"/>
    </row>
    <row r="11" spans="8:10" s="6" customFormat="1" ht="15.75" customHeight="1">
      <c r="H11" s="55"/>
      <c r="I11" s="6" t="s">
        <v>68</v>
      </c>
      <c r="J11" s="55"/>
    </row>
    <row r="12" spans="3:13" s="6" customFormat="1" ht="15.75" customHeight="1">
      <c r="C12" s="6" t="s">
        <v>69</v>
      </c>
      <c r="D12" s="54"/>
      <c r="E12" s="56" t="s">
        <v>70</v>
      </c>
      <c r="F12" s="54"/>
      <c r="G12" s="57" t="s">
        <v>71</v>
      </c>
      <c r="H12" s="55"/>
      <c r="I12" s="6" t="s">
        <v>72</v>
      </c>
      <c r="J12" s="55"/>
      <c r="K12" s="56" t="s">
        <v>73</v>
      </c>
      <c r="L12" s="54"/>
      <c r="M12" s="6" t="s">
        <v>74</v>
      </c>
    </row>
    <row r="13" spans="3:13" s="6" customFormat="1" ht="15.75" customHeight="1">
      <c r="C13" s="6" t="s">
        <v>75</v>
      </c>
      <c r="D13" s="55"/>
      <c r="E13" s="55" t="s">
        <v>76</v>
      </c>
      <c r="F13" s="55"/>
      <c r="G13" s="56" t="s">
        <v>77</v>
      </c>
      <c r="H13" s="55"/>
      <c r="I13" s="6" t="s">
        <v>52</v>
      </c>
      <c r="J13" s="55"/>
      <c r="K13" s="55" t="s">
        <v>78</v>
      </c>
      <c r="L13" s="55"/>
      <c r="M13" s="6" t="s">
        <v>79</v>
      </c>
    </row>
    <row r="14" spans="3:13" s="6" customFormat="1" ht="15.75" customHeight="1">
      <c r="C14" s="6" t="s">
        <v>16</v>
      </c>
      <c r="D14" s="55"/>
      <c r="E14" s="6" t="s">
        <v>16</v>
      </c>
      <c r="F14" s="55"/>
      <c r="G14" s="6" t="s">
        <v>16</v>
      </c>
      <c r="H14" s="55"/>
      <c r="I14" s="6" t="s">
        <v>16</v>
      </c>
      <c r="J14" s="55"/>
      <c r="K14" s="6" t="s">
        <v>16</v>
      </c>
      <c r="L14" s="55"/>
      <c r="M14" s="6" t="s">
        <v>16</v>
      </c>
    </row>
    <row r="15" spans="3:14" ht="17.25" customHeight="1">
      <c r="C15" s="36"/>
      <c r="D15" s="17"/>
      <c r="E15" s="17"/>
      <c r="F15" s="17"/>
      <c r="G15" s="17"/>
      <c r="H15" s="17"/>
      <c r="I15" s="17"/>
      <c r="J15" s="17"/>
      <c r="K15" s="17"/>
      <c r="L15" s="17"/>
      <c r="M15" s="13"/>
      <c r="N15" s="13"/>
    </row>
    <row r="16" spans="1:14" ht="15">
      <c r="A16" s="3" t="s">
        <v>80</v>
      </c>
      <c r="B16" s="3"/>
      <c r="C16" s="58">
        <v>1</v>
      </c>
      <c r="D16" s="43">
        <f>+D40</f>
        <v>0</v>
      </c>
      <c r="E16" s="43">
        <v>0</v>
      </c>
      <c r="F16" s="43"/>
      <c r="G16" s="43">
        <v>0</v>
      </c>
      <c r="H16" s="43"/>
      <c r="I16" s="43">
        <v>0</v>
      </c>
      <c r="J16" s="43"/>
      <c r="K16" s="43">
        <v>0</v>
      </c>
      <c r="L16" s="43"/>
      <c r="M16" s="59">
        <f>SUM(C16:K16)</f>
        <v>1</v>
      </c>
      <c r="N16" s="18"/>
    </row>
    <row r="17" spans="1:14" ht="15">
      <c r="A17" s="3"/>
      <c r="B17" s="3"/>
      <c r="C17" s="60"/>
      <c r="D17" s="18"/>
      <c r="E17" s="18"/>
      <c r="F17" s="18"/>
      <c r="G17" s="18"/>
      <c r="H17" s="18"/>
      <c r="I17" s="18"/>
      <c r="J17" s="18"/>
      <c r="K17" s="18"/>
      <c r="L17" s="18"/>
      <c r="M17" s="61"/>
      <c r="N17" s="18"/>
    </row>
    <row r="18" spans="1:16" ht="15">
      <c r="A18" s="3" t="s">
        <v>81</v>
      </c>
      <c r="B18" s="3"/>
      <c r="C18" s="62">
        <v>27799999</v>
      </c>
      <c r="D18" s="16"/>
      <c r="E18" s="16">
        <v>-23033637</v>
      </c>
      <c r="F18" s="16"/>
      <c r="G18" s="16">
        <f>30970868-8088120+500</f>
        <v>22883248</v>
      </c>
      <c r="H18" s="16"/>
      <c r="I18" s="16">
        <f>-158230+233639</f>
        <v>75409</v>
      </c>
      <c r="J18" s="16"/>
      <c r="K18" s="16">
        <v>625585</v>
      </c>
      <c r="L18" s="16"/>
      <c r="M18" s="63">
        <f>SUM(C18:K18)</f>
        <v>28350604</v>
      </c>
      <c r="N18" s="18"/>
      <c r="O18" s="13"/>
      <c r="P18" s="42"/>
    </row>
    <row r="19" spans="1:14" ht="15">
      <c r="A19" s="3"/>
      <c r="B19" s="3"/>
      <c r="C19" s="18">
        <f>SUM(C16:C18)</f>
        <v>27800000</v>
      </c>
      <c r="D19" s="18"/>
      <c r="E19" s="18">
        <f>SUM(E16:E18)</f>
        <v>-23033637</v>
      </c>
      <c r="F19" s="18"/>
      <c r="G19" s="18">
        <f>SUM(G16:G18)</f>
        <v>22883248</v>
      </c>
      <c r="H19" s="18"/>
      <c r="I19" s="18">
        <f>SUM(I16:I18)</f>
        <v>75409</v>
      </c>
      <c r="J19" s="18"/>
      <c r="K19" s="18">
        <f>SUM(K16:K18)</f>
        <v>625585</v>
      </c>
      <c r="L19" s="18"/>
      <c r="M19" s="18">
        <f>SUM(M16:M18)</f>
        <v>28350605</v>
      </c>
      <c r="N19" s="18"/>
    </row>
    <row r="20" spans="1:14" ht="15">
      <c r="A20" s="3"/>
      <c r="B20" s="3"/>
      <c r="C20" s="18"/>
      <c r="D20" s="18"/>
      <c r="E20" s="18"/>
      <c r="F20" s="18"/>
      <c r="G20" s="18"/>
      <c r="H20" s="18"/>
      <c r="I20" s="18"/>
      <c r="J20" s="18"/>
      <c r="K20" s="18"/>
      <c r="L20" s="18"/>
      <c r="M20" s="15"/>
      <c r="N20" s="15"/>
    </row>
    <row r="21" spans="1:14" ht="15">
      <c r="A21" s="3" t="s">
        <v>26</v>
      </c>
      <c r="B21" s="3"/>
      <c r="C21" s="18">
        <v>0</v>
      </c>
      <c r="D21" s="18"/>
      <c r="E21" s="18">
        <v>0</v>
      </c>
      <c r="F21" s="18"/>
      <c r="G21" s="18">
        <f>'[8]CIS '!I37</f>
        <v>8088119.723162221</v>
      </c>
      <c r="H21" s="18"/>
      <c r="I21" s="18">
        <v>0</v>
      </c>
      <c r="J21" s="33"/>
      <c r="K21" s="18">
        <f>-'[8]CIS '!I35</f>
        <v>20300.704999999987</v>
      </c>
      <c r="L21" s="33"/>
      <c r="M21" s="15">
        <f>SUM(C21:K21)+1</f>
        <v>8108421.428162221</v>
      </c>
      <c r="N21" s="15"/>
    </row>
    <row r="22" spans="1:14" ht="15">
      <c r="A22" s="3"/>
      <c r="B22" s="3"/>
      <c r="C22" s="18"/>
      <c r="D22" s="18"/>
      <c r="E22" s="18"/>
      <c r="F22" s="18"/>
      <c r="G22" s="18"/>
      <c r="H22" s="18"/>
      <c r="I22" s="18"/>
      <c r="J22" s="33"/>
      <c r="K22" s="18"/>
      <c r="L22" s="33"/>
      <c r="M22" s="15"/>
      <c r="N22" s="15"/>
    </row>
    <row r="23" spans="1:14" ht="15">
      <c r="A23" s="3" t="s">
        <v>82</v>
      </c>
      <c r="B23" s="3"/>
      <c r="C23" s="18">
        <v>9452000</v>
      </c>
      <c r="D23" s="18"/>
      <c r="E23" s="18">
        <v>0</v>
      </c>
      <c r="F23" s="55"/>
      <c r="G23" s="18">
        <v>0</v>
      </c>
      <c r="H23" s="55"/>
      <c r="I23" s="18">
        <v>0</v>
      </c>
      <c r="J23" s="56"/>
      <c r="K23" s="18">
        <v>0</v>
      </c>
      <c r="L23" s="33"/>
      <c r="M23" s="15">
        <f>SUM(C23:K23)</f>
        <v>9452000</v>
      </c>
      <c r="N23" s="15"/>
    </row>
    <row r="24" spans="1:14" ht="15">
      <c r="A24" s="3"/>
      <c r="B24" s="3"/>
      <c r="C24" s="18"/>
      <c r="D24" s="18"/>
      <c r="E24" s="18"/>
      <c r="F24" s="18"/>
      <c r="G24" s="18"/>
      <c r="H24" s="18"/>
      <c r="I24" s="18"/>
      <c r="J24" s="33"/>
      <c r="K24" s="18"/>
      <c r="L24" s="33"/>
      <c r="M24" s="15"/>
      <c r="N24" s="15"/>
    </row>
    <row r="25" spans="1:14" ht="15">
      <c r="A25" s="3" t="s">
        <v>83</v>
      </c>
      <c r="B25" s="3"/>
      <c r="C25" s="18">
        <v>0</v>
      </c>
      <c r="D25" s="18"/>
      <c r="E25" s="18">
        <v>0</v>
      </c>
      <c r="F25" s="18"/>
      <c r="G25" s="18">
        <v>0</v>
      </c>
      <c r="H25" s="18"/>
      <c r="I25" s="18">
        <f>268171-233639</f>
        <v>34532</v>
      </c>
      <c r="J25" s="33"/>
      <c r="K25" s="18">
        <v>0</v>
      </c>
      <c r="L25" s="33"/>
      <c r="M25" s="15">
        <f>SUM(C25:K25)</f>
        <v>34532</v>
      </c>
      <c r="N25" s="15"/>
    </row>
    <row r="26" spans="1:14" ht="15">
      <c r="A26" s="33"/>
      <c r="B26" s="33"/>
      <c r="C26" s="16"/>
      <c r="D26" s="16"/>
      <c r="E26" s="16"/>
      <c r="F26" s="16"/>
      <c r="G26" s="16"/>
      <c r="H26" s="16"/>
      <c r="I26" s="16"/>
      <c r="J26" s="16"/>
      <c r="K26" s="16"/>
      <c r="L26" s="18"/>
      <c r="M26" s="15"/>
      <c r="N26" s="15"/>
    </row>
    <row r="27" spans="1:14" ht="15">
      <c r="A27" s="3"/>
      <c r="B27" s="3"/>
      <c r="C27" s="15"/>
      <c r="D27" s="15"/>
      <c r="E27" s="15"/>
      <c r="F27" s="15"/>
      <c r="G27" s="15"/>
      <c r="H27" s="15"/>
      <c r="I27" s="15"/>
      <c r="J27" s="15"/>
      <c r="K27" s="15"/>
      <c r="L27" s="15"/>
      <c r="M27" s="43"/>
      <c r="N27" s="18"/>
    </row>
    <row r="28" spans="1:17" ht="15.75" thickBot="1">
      <c r="A28" s="3" t="s">
        <v>84</v>
      </c>
      <c r="B28" s="3"/>
      <c r="C28" s="64">
        <f>SUM(C19:C26)</f>
        <v>37252000</v>
      </c>
      <c r="D28" s="64">
        <f>SUM(D16:D26)</f>
        <v>0</v>
      </c>
      <c r="E28" s="64">
        <f>SUM(E19:E26)</f>
        <v>-23033637</v>
      </c>
      <c r="F28" s="64">
        <f>SUM(F16:F26)</f>
        <v>0</v>
      </c>
      <c r="G28" s="64">
        <f>SUM(G19:G26)</f>
        <v>30971367.72316222</v>
      </c>
      <c r="H28" s="64"/>
      <c r="I28" s="64">
        <f>SUM(I19:I26)</f>
        <v>109941</v>
      </c>
      <c r="J28" s="64">
        <f>SUM(J16:J26)</f>
        <v>0</v>
      </c>
      <c r="K28" s="64">
        <f>SUM(K19:K26)</f>
        <v>645885.705</v>
      </c>
      <c r="L28" s="64"/>
      <c r="M28" s="64">
        <f>SUM(M19:M26)</f>
        <v>45945558.42816222</v>
      </c>
      <c r="N28" s="48"/>
      <c r="Q28" s="42"/>
    </row>
    <row r="29" spans="3:16" ht="15.75" thickTop="1">
      <c r="C29" s="25"/>
      <c r="D29" s="25"/>
      <c r="E29" s="25"/>
      <c r="F29" s="25"/>
      <c r="G29" s="65"/>
      <c r="H29" s="25"/>
      <c r="I29" s="25"/>
      <c r="J29" s="25"/>
      <c r="K29" s="25"/>
      <c r="L29" s="25"/>
      <c r="M29" s="45"/>
      <c r="N29" s="45"/>
      <c r="O29" s="29"/>
      <c r="P29" s="42"/>
    </row>
    <row r="30" spans="1:12" s="25" customFormat="1" ht="15">
      <c r="A30" s="25" t="s">
        <v>88</v>
      </c>
      <c r="C30" s="66"/>
      <c r="D30" s="67"/>
      <c r="E30" s="67"/>
      <c r="F30" s="67"/>
      <c r="G30" s="67"/>
      <c r="H30" s="67"/>
      <c r="I30" s="67"/>
      <c r="J30" s="67"/>
      <c r="K30" s="67"/>
      <c r="L30" s="67"/>
    </row>
    <row r="31" spans="1:12" s="25" customFormat="1" ht="15">
      <c r="A31" s="25" t="s">
        <v>85</v>
      </c>
      <c r="C31" s="66"/>
      <c r="D31" s="67"/>
      <c r="E31" s="67"/>
      <c r="F31" s="67"/>
      <c r="G31" s="67"/>
      <c r="H31" s="67"/>
      <c r="I31" s="67"/>
      <c r="J31" s="67"/>
      <c r="K31" s="67"/>
      <c r="L31" s="67"/>
    </row>
    <row r="32" spans="1:12" s="25" customFormat="1" ht="15">
      <c r="A32" s="25" t="s">
        <v>86</v>
      </c>
      <c r="C32" s="66"/>
      <c r="D32" s="67"/>
      <c r="E32" s="67"/>
      <c r="F32" s="67"/>
      <c r="G32" s="67"/>
      <c r="H32" s="67"/>
      <c r="I32" s="67"/>
      <c r="J32" s="67"/>
      <c r="K32" s="67"/>
      <c r="L32" s="67"/>
    </row>
    <row r="33" spans="1:12" s="25" customFormat="1" ht="15">
      <c r="A33" s="25" t="s">
        <v>87</v>
      </c>
      <c r="C33" s="66"/>
      <c r="D33" s="67"/>
      <c r="E33" s="67"/>
      <c r="F33" s="67"/>
      <c r="G33" s="67"/>
      <c r="H33" s="67"/>
      <c r="I33" s="67"/>
      <c r="J33" s="67"/>
      <c r="K33" s="67"/>
      <c r="L33" s="67"/>
    </row>
    <row r="34" spans="3:12" ht="15">
      <c r="C34" s="36"/>
      <c r="D34" s="17"/>
      <c r="E34" s="17"/>
      <c r="F34" s="17"/>
      <c r="G34" s="17"/>
      <c r="H34" s="17"/>
      <c r="I34" s="17"/>
      <c r="J34" s="17"/>
      <c r="K34" s="17"/>
      <c r="L34" s="17"/>
    </row>
    <row r="35" spans="3:12" ht="15">
      <c r="C35" s="36"/>
      <c r="D35" s="17"/>
      <c r="E35" s="17"/>
      <c r="F35" s="17"/>
      <c r="G35" s="17"/>
      <c r="H35" s="17"/>
      <c r="I35" s="17"/>
      <c r="J35" s="17"/>
      <c r="K35" s="17"/>
      <c r="L35" s="17"/>
    </row>
    <row r="36" spans="3:12" ht="15">
      <c r="C36" s="36"/>
      <c r="D36" s="17"/>
      <c r="E36" s="17"/>
      <c r="F36" s="17"/>
      <c r="G36" s="17"/>
      <c r="H36" s="17"/>
      <c r="I36" s="17"/>
      <c r="J36" s="17"/>
      <c r="K36" s="17"/>
      <c r="L36" s="17"/>
    </row>
    <row r="37" spans="3:12" ht="15">
      <c r="C37" s="36"/>
      <c r="D37" s="17"/>
      <c r="E37" s="17"/>
      <c r="F37" s="17"/>
      <c r="G37" s="17"/>
      <c r="H37" s="17"/>
      <c r="I37" s="17"/>
      <c r="J37" s="17"/>
      <c r="K37" s="17"/>
      <c r="L37" s="17"/>
    </row>
    <row r="38" spans="3:12" ht="15">
      <c r="C38" s="36"/>
      <c r="D38" s="17"/>
      <c r="E38" s="17"/>
      <c r="F38" s="17"/>
      <c r="G38" s="17"/>
      <c r="H38" s="17"/>
      <c r="I38" s="17"/>
      <c r="J38" s="17"/>
      <c r="K38" s="17"/>
      <c r="L38" s="17"/>
    </row>
    <row r="39" spans="3:12" ht="15">
      <c r="C39" s="36"/>
      <c r="D39" s="17"/>
      <c r="E39" s="17"/>
      <c r="F39" s="17"/>
      <c r="G39" s="17"/>
      <c r="H39" s="17"/>
      <c r="I39" s="17"/>
      <c r="J39" s="17"/>
      <c r="K39" s="17"/>
      <c r="L39" s="17"/>
    </row>
    <row r="40" spans="3:12" ht="15">
      <c r="C40" s="36"/>
      <c r="D40" s="17"/>
      <c r="E40" s="17"/>
      <c r="F40" s="17"/>
      <c r="G40" s="17"/>
      <c r="H40" s="17"/>
      <c r="I40" s="17"/>
      <c r="J40" s="17"/>
      <c r="K40" s="17"/>
      <c r="L40" s="17"/>
    </row>
    <row r="41" spans="3:12" ht="15">
      <c r="C41" s="36"/>
      <c r="D41" s="17"/>
      <c r="E41" s="17"/>
      <c r="F41" s="17"/>
      <c r="G41" s="17"/>
      <c r="H41" s="17"/>
      <c r="I41" s="17"/>
      <c r="J41" s="17"/>
      <c r="K41" s="17"/>
      <c r="L41" s="17"/>
    </row>
    <row r="42" spans="3:12" ht="15">
      <c r="C42" s="17"/>
      <c r="D42" s="17"/>
      <c r="E42" s="17"/>
      <c r="F42" s="17"/>
      <c r="G42" s="17"/>
      <c r="H42" s="17"/>
      <c r="I42" s="17"/>
      <c r="J42" s="17"/>
      <c r="K42" s="17"/>
      <c r="L42" s="17"/>
    </row>
    <row r="43" spans="3:12" ht="15">
      <c r="C43" s="17"/>
      <c r="D43" s="17"/>
      <c r="E43" s="17"/>
      <c r="F43" s="17"/>
      <c r="G43" s="17"/>
      <c r="H43" s="17"/>
      <c r="I43" s="17"/>
      <c r="J43" s="17"/>
      <c r="K43" s="17"/>
      <c r="L43" s="17"/>
    </row>
    <row r="44" spans="3:12" ht="15">
      <c r="C44" s="17"/>
      <c r="D44" s="17"/>
      <c r="E44" s="17"/>
      <c r="F44" s="17"/>
      <c r="G44" s="17"/>
      <c r="H44" s="17"/>
      <c r="I44" s="17"/>
      <c r="J44" s="17"/>
      <c r="K44" s="17"/>
      <c r="L44" s="17"/>
    </row>
    <row r="46" s="68" customFormat="1" ht="12"/>
    <row r="47" s="68" customFormat="1" ht="15">
      <c r="A47" s="2"/>
    </row>
  </sheetData>
  <sheetProtection/>
  <printOptions horizontalCentered="1"/>
  <pageMargins left="0.45" right="0.31496062992126" top="0.708661417322835" bottom="0.748031496062992" header="0.511811023622047" footer="0.511811023622047"/>
  <pageSetup firstPageNumber="3" useFirstPageNumber="1" fitToHeight="1" fitToWidth="1" horizontalDpi="600" verticalDpi="600" orientation="portrait" paperSize="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tabSelected="1" zoomScaleSheetLayoutView="100" workbookViewId="0" topLeftCell="A1">
      <selection activeCell="I42" sqref="I42"/>
    </sheetView>
  </sheetViews>
  <sheetFormatPr defaultColWidth="9.140625" defaultRowHeight="12.75"/>
  <cols>
    <col min="1" max="3" width="9.140625" style="2" customWidth="1"/>
    <col min="4" max="4" width="24.00390625" style="2" customWidth="1"/>
    <col min="5" max="5" width="15.28125" style="69" bestFit="1" customWidth="1"/>
    <col min="6" max="6" width="0.71875" style="2" customWidth="1"/>
    <col min="7" max="7" width="18.421875" style="7" customWidth="1"/>
    <col min="8" max="8" width="0.85546875" style="2" customWidth="1"/>
    <col min="9" max="9" width="9.140625" style="2" customWidth="1"/>
    <col min="10" max="10" width="11.421875" style="2" bestFit="1" customWidth="1"/>
    <col min="11" max="11" width="9.57421875" style="2" bestFit="1" customWidth="1"/>
    <col min="12" max="16384" width="9.140625" style="2" customWidth="1"/>
  </cols>
  <sheetData>
    <row r="1" ht="15">
      <c r="A1" s="1" t="s">
        <v>0</v>
      </c>
    </row>
    <row r="2" ht="4.5" customHeight="1">
      <c r="A2" s="1"/>
    </row>
    <row r="3" ht="15">
      <c r="A3" s="3" t="s">
        <v>1</v>
      </c>
    </row>
    <row r="4" ht="15">
      <c r="A4" s="2" t="s">
        <v>2</v>
      </c>
    </row>
    <row r="6" ht="15">
      <c r="A6" s="3" t="s">
        <v>89</v>
      </c>
    </row>
    <row r="7" ht="15">
      <c r="A7" s="3" t="s">
        <v>6</v>
      </c>
    </row>
    <row r="9" spans="5:7" s="7" customFormat="1" ht="15">
      <c r="E9" s="70" t="s">
        <v>90</v>
      </c>
      <c r="G9" s="7" t="s">
        <v>91</v>
      </c>
    </row>
    <row r="10" spans="5:7" s="7" customFormat="1" ht="15">
      <c r="E10" s="70" t="s">
        <v>92</v>
      </c>
      <c r="G10" s="7" t="s">
        <v>92</v>
      </c>
    </row>
    <row r="11" spans="5:7" s="7" customFormat="1" ht="15">
      <c r="E11" s="70" t="s">
        <v>14</v>
      </c>
      <c r="G11" s="34" t="s">
        <v>35</v>
      </c>
    </row>
    <row r="12" spans="5:7" s="7" customFormat="1" ht="15">
      <c r="E12" s="6" t="s">
        <v>16</v>
      </c>
      <c r="G12" s="71"/>
    </row>
    <row r="14" spans="1:7" ht="15.75">
      <c r="A14" s="4" t="s">
        <v>93</v>
      </c>
      <c r="B14" s="72"/>
      <c r="C14" s="72"/>
      <c r="D14" s="72"/>
      <c r="E14" s="73">
        <f>'[8]CIS '!I29</f>
        <v>10712603.508162221</v>
      </c>
      <c r="G14" s="74" t="s">
        <v>18</v>
      </c>
    </row>
    <row r="15" spans="1:7" ht="15.75">
      <c r="A15" s="4"/>
      <c r="B15" s="72"/>
      <c r="C15" s="72"/>
      <c r="D15" s="72"/>
      <c r="E15" s="73"/>
      <c r="G15" s="74"/>
    </row>
    <row r="16" spans="1:7" ht="15.75">
      <c r="A16" s="4" t="s">
        <v>94</v>
      </c>
      <c r="B16" s="72"/>
      <c r="C16" s="72"/>
      <c r="D16" s="72"/>
      <c r="E16" s="75"/>
      <c r="G16" s="76"/>
    </row>
    <row r="17" spans="1:7" ht="15.75">
      <c r="A17" s="4" t="s">
        <v>95</v>
      </c>
      <c r="B17" s="72"/>
      <c r="C17" s="72"/>
      <c r="D17" s="72"/>
      <c r="E17" s="75">
        <f>'[8]A5(G) (2)'!S106</f>
        <v>1761755</v>
      </c>
      <c r="G17" s="74" t="s">
        <v>18</v>
      </c>
    </row>
    <row r="18" spans="1:10" ht="15.75">
      <c r="A18" s="4" t="s">
        <v>96</v>
      </c>
      <c r="B18" s="72"/>
      <c r="C18" s="72"/>
      <c r="D18" s="72"/>
      <c r="E18" s="77">
        <f>SUM('[8]A5(G) (2)'!S108:S111,'[8]A5(G) (2)'!S22)</f>
        <v>2375456.599999999</v>
      </c>
      <c r="G18" s="78" t="s">
        <v>18</v>
      </c>
      <c r="J18" s="42"/>
    </row>
    <row r="19" spans="1:10" ht="15.75">
      <c r="A19" s="79" t="s">
        <v>97</v>
      </c>
      <c r="B19" s="72"/>
      <c r="C19" s="72"/>
      <c r="D19" s="72"/>
      <c r="E19" s="75">
        <f>SUM(E14:E18)</f>
        <v>14849815.10816222</v>
      </c>
      <c r="G19" s="74" t="s">
        <v>18</v>
      </c>
      <c r="J19" s="42"/>
    </row>
    <row r="20" spans="1:7" ht="15.75">
      <c r="A20" s="72"/>
      <c r="B20" s="72"/>
      <c r="C20" s="72"/>
      <c r="D20" s="72"/>
      <c r="E20" s="75"/>
      <c r="G20" s="76"/>
    </row>
    <row r="21" spans="1:7" ht="15.75">
      <c r="A21" s="4" t="s">
        <v>98</v>
      </c>
      <c r="B21" s="72"/>
      <c r="C21" s="72"/>
      <c r="D21" s="72"/>
      <c r="E21" s="77">
        <f>SUM('[8]A5(G) (2)'!T116,'[8]A5(G) (2)'!U53,'[8]A5(G) (2)'!V80)+1000</f>
        <v>-17950053.109480157</v>
      </c>
      <c r="G21" s="78" t="s">
        <v>18</v>
      </c>
    </row>
    <row r="22" spans="1:7" ht="15.75">
      <c r="A22" s="72"/>
      <c r="B22" s="72"/>
      <c r="C22" s="72"/>
      <c r="D22" s="72"/>
      <c r="E22" s="73">
        <f>SUM(E19:E21)</f>
        <v>-3100238.001317937</v>
      </c>
      <c r="G22" s="74" t="s">
        <v>18</v>
      </c>
    </row>
    <row r="23" spans="1:7" ht="15.75">
      <c r="A23" s="72" t="s">
        <v>99</v>
      </c>
      <c r="B23" s="72"/>
      <c r="C23" s="72"/>
      <c r="D23" s="72"/>
      <c r="E23" s="73">
        <f>SUM('[8]A5(G) (2)'!U109)</f>
        <v>-3194972.9899999993</v>
      </c>
      <c r="G23" s="74" t="s">
        <v>18</v>
      </c>
    </row>
    <row r="24" spans="1:7" ht="15.75">
      <c r="A24" s="72" t="s">
        <v>100</v>
      </c>
      <c r="B24" s="72"/>
      <c r="C24" s="72"/>
      <c r="D24" s="72"/>
      <c r="E24" s="73">
        <f>'[8]A5(G) (2)'!U114</f>
        <v>-4991600</v>
      </c>
      <c r="G24" s="74" t="s">
        <v>18</v>
      </c>
    </row>
    <row r="25" spans="1:11" ht="15.75">
      <c r="A25" s="4" t="s">
        <v>101</v>
      </c>
      <c r="B25" s="72"/>
      <c r="C25" s="72"/>
      <c r="D25" s="72"/>
      <c r="E25" s="80">
        <f>SUM(E22:E24)</f>
        <v>-11286810.991317935</v>
      </c>
      <c r="G25" s="81" t="s">
        <v>18</v>
      </c>
      <c r="J25" s="13"/>
      <c r="K25" s="42"/>
    </row>
    <row r="26" spans="1:7" ht="15.75">
      <c r="A26" s="72"/>
      <c r="B26" s="72"/>
      <c r="C26" s="72"/>
      <c r="D26" s="72"/>
      <c r="E26" s="73"/>
      <c r="G26" s="74"/>
    </row>
    <row r="27" spans="1:7" ht="15.75">
      <c r="A27" s="82" t="s">
        <v>102</v>
      </c>
      <c r="B27" s="83"/>
      <c r="C27" s="83"/>
      <c r="D27" s="83"/>
      <c r="E27" s="73"/>
      <c r="G27" s="74"/>
    </row>
    <row r="28" spans="1:7" ht="15.75">
      <c r="A28" s="2" t="s">
        <v>103</v>
      </c>
      <c r="B28" s="83"/>
      <c r="C28" s="83"/>
      <c r="D28" s="83"/>
      <c r="E28" s="73">
        <f>'[8]A5(G) (2)'!U112</f>
        <v>964028.45</v>
      </c>
      <c r="G28" s="74" t="s">
        <v>18</v>
      </c>
    </row>
    <row r="29" spans="1:7" ht="15.75">
      <c r="A29" s="83" t="s">
        <v>104</v>
      </c>
      <c r="B29" s="83"/>
      <c r="C29" s="83"/>
      <c r="D29" s="83"/>
      <c r="E29" s="73">
        <f>'[8]CONSOLWITHOUT VMS-JUNE2008'!F120</f>
        <v>9452000</v>
      </c>
      <c r="G29" s="74" t="s">
        <v>18</v>
      </c>
    </row>
    <row r="30" spans="1:7" ht="15.75">
      <c r="A30" s="72" t="s">
        <v>105</v>
      </c>
      <c r="B30" s="83"/>
      <c r="C30" s="83"/>
      <c r="D30" s="83"/>
      <c r="E30" s="73">
        <f>SUM('[8]A5(G) (2)'!V11,'[8]A5(G) (2)'!V20)</f>
        <v>-7323969.410000002</v>
      </c>
      <c r="G30" s="74" t="s">
        <v>18</v>
      </c>
    </row>
    <row r="31" spans="1:10" ht="15.75">
      <c r="A31" s="84"/>
      <c r="B31" s="83"/>
      <c r="C31" s="83"/>
      <c r="D31" s="83"/>
      <c r="E31" s="80">
        <f>SUM(E28:E30)</f>
        <v>3092059.0399999972</v>
      </c>
      <c r="F31" s="23"/>
      <c r="G31" s="81" t="s">
        <v>18</v>
      </c>
      <c r="J31" s="13"/>
    </row>
    <row r="32" spans="1:7" ht="15.75">
      <c r="A32" s="82" t="s">
        <v>106</v>
      </c>
      <c r="B32" s="83"/>
      <c r="C32" s="83"/>
      <c r="D32" s="83"/>
      <c r="E32" s="73"/>
      <c r="G32" s="74"/>
    </row>
    <row r="33" spans="1:7" ht="15.75">
      <c r="A33" s="83" t="s">
        <v>107</v>
      </c>
      <c r="B33" s="83"/>
      <c r="C33" s="83"/>
      <c r="D33" s="83"/>
      <c r="E33" s="73">
        <f>SUM('[8]A5(G) (2)'!W50,'[8]A5(G) (2)'!W55:W56)</f>
        <v>7468815.55</v>
      </c>
      <c r="G33" s="74" t="s">
        <v>18</v>
      </c>
    </row>
    <row r="34" spans="1:11" ht="15.75">
      <c r="A34" s="83"/>
      <c r="B34" s="83"/>
      <c r="C34" s="83"/>
      <c r="D34" s="83"/>
      <c r="E34" s="80">
        <f>SUM(E33:E33)</f>
        <v>7468815.55</v>
      </c>
      <c r="G34" s="81" t="s">
        <v>18</v>
      </c>
      <c r="J34" s="13"/>
      <c r="K34" s="42"/>
    </row>
    <row r="35" spans="1:7" ht="15.75">
      <c r="A35" s="83"/>
      <c r="B35" s="83"/>
      <c r="C35" s="83"/>
      <c r="D35" s="83"/>
      <c r="E35" s="73"/>
      <c r="G35" s="74"/>
    </row>
    <row r="36" spans="1:7" ht="15.75">
      <c r="A36" s="82" t="s">
        <v>108</v>
      </c>
      <c r="B36" s="83"/>
      <c r="C36" s="83"/>
      <c r="D36" s="83"/>
      <c r="E36" s="73">
        <f>+E25+E31+E34</f>
        <v>-725936.4013179382</v>
      </c>
      <c r="G36" s="74" t="s">
        <v>18</v>
      </c>
    </row>
    <row r="37" spans="1:7" ht="15.75">
      <c r="A37" s="82" t="s">
        <v>109</v>
      </c>
      <c r="B37" s="83"/>
      <c r="C37" s="83"/>
      <c r="D37" s="83"/>
      <c r="E37" s="73">
        <f>'[8]A5(G) (2)'!X75</f>
        <v>34531.979480164126</v>
      </c>
      <c r="G37" s="74" t="s">
        <v>18</v>
      </c>
    </row>
    <row r="38" spans="1:7" ht="15.75">
      <c r="A38" s="82" t="s">
        <v>110</v>
      </c>
      <c r="B38" s="83"/>
      <c r="C38" s="83"/>
      <c r="D38" s="83"/>
      <c r="E38" s="73">
        <f>'[8]A5(G) (2)'!G39+'[8]A5(G) (2)'!G41-'[8]A5(G) (2)'!G49</f>
        <v>44573610</v>
      </c>
      <c r="G38" s="74" t="s">
        <v>18</v>
      </c>
    </row>
    <row r="39" spans="1:7" ht="15.75">
      <c r="A39" s="3" t="s">
        <v>111</v>
      </c>
      <c r="B39" s="83"/>
      <c r="C39" s="83"/>
      <c r="D39" s="83"/>
      <c r="E39" s="77"/>
      <c r="G39" s="78" t="s">
        <v>18</v>
      </c>
    </row>
    <row r="40" spans="1:7" ht="15.75">
      <c r="A40" s="82"/>
      <c r="B40" s="83"/>
      <c r="C40" s="83"/>
      <c r="D40" s="85"/>
      <c r="E40" s="73"/>
      <c r="G40" s="74"/>
    </row>
    <row r="41" spans="1:11" ht="16.5" thickBot="1">
      <c r="A41" s="82" t="s">
        <v>112</v>
      </c>
      <c r="B41" s="83"/>
      <c r="C41" s="83"/>
      <c r="D41" s="86"/>
      <c r="E41" s="87">
        <f>SUM(E36:E40)</f>
        <v>43882205.57816222</v>
      </c>
      <c r="G41" s="88" t="s">
        <v>18</v>
      </c>
      <c r="K41" s="42"/>
    </row>
    <row r="42" spans="1:11" ht="16.5" thickTop="1">
      <c r="A42" s="82"/>
      <c r="B42" s="83"/>
      <c r="C42" s="83"/>
      <c r="D42" s="86"/>
      <c r="E42" s="73"/>
      <c r="G42" s="74"/>
      <c r="K42" s="42"/>
    </row>
    <row r="43" spans="1:7" ht="15.75">
      <c r="A43" s="83"/>
      <c r="B43" s="83"/>
      <c r="C43" s="83"/>
      <c r="D43" s="83"/>
      <c r="E43" s="73"/>
      <c r="G43" s="74"/>
    </row>
    <row r="45" ht="15">
      <c r="A45" s="30"/>
    </row>
    <row r="46" ht="15">
      <c r="A46" s="30"/>
    </row>
    <row r="47" spans="1:7" s="31" customFormat="1" ht="15">
      <c r="A47" s="51"/>
      <c r="E47" s="89"/>
      <c r="G47" s="90"/>
    </row>
    <row r="48" spans="5:7" s="31" customFormat="1" ht="12.75">
      <c r="E48" s="91"/>
      <c r="G48" s="90"/>
    </row>
    <row r="49" spans="5:7" s="31" customFormat="1" ht="12.75">
      <c r="E49" s="91"/>
      <c r="G49" s="90"/>
    </row>
    <row r="50" spans="5:7" s="31" customFormat="1" ht="12.75">
      <c r="E50" s="89"/>
      <c r="G50" s="90"/>
    </row>
    <row r="51" spans="5:7" s="31" customFormat="1" ht="12.75">
      <c r="E51" s="89"/>
      <c r="G51" s="90"/>
    </row>
    <row r="52" spans="5:7" s="31" customFormat="1" ht="12.75">
      <c r="E52" s="89"/>
      <c r="G52" s="90"/>
    </row>
    <row r="53" spans="5:7" s="31" customFormat="1" ht="12.75">
      <c r="E53" s="89"/>
      <c r="G53" s="90"/>
    </row>
    <row r="54" spans="5:7" s="31" customFormat="1" ht="12.75">
      <c r="E54" s="89"/>
      <c r="G54" s="90"/>
    </row>
    <row r="55" spans="5:7" s="31" customFormat="1" ht="12.75">
      <c r="E55" s="89"/>
      <c r="G55" s="90"/>
    </row>
    <row r="56" spans="5:7" s="31" customFormat="1" ht="12.75">
      <c r="E56" s="89"/>
      <c r="G56" s="90"/>
    </row>
  </sheetData>
  <sheetProtection/>
  <printOptions horizontalCentered="1"/>
  <pageMargins left="0.748031496062992" right="0.31496062992126" top="0.590551181102362" bottom="0.31496062992126" header="0.511811023622047" footer="0.236220472440945"/>
  <pageSetup firstPageNumber="4" useFirstPageNumber="1" fitToHeight="1" fitToWidth="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Zahiruddin</dc:creator>
  <cp:keywords/>
  <dc:description/>
  <cp:lastModifiedBy>Zahiruddin</cp:lastModifiedBy>
  <cp:lastPrinted>2008-09-09T01:07:22Z</cp:lastPrinted>
  <dcterms:created xsi:type="dcterms:W3CDTF">2008-09-08T10:50:56Z</dcterms:created>
  <dcterms:modified xsi:type="dcterms:W3CDTF">2008-09-09T07:29:20Z</dcterms:modified>
  <cp:category/>
  <cp:version/>
  <cp:contentType/>
  <cp:contentStatus/>
</cp:coreProperties>
</file>